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Fierce-PC\Desktop\Project Appraise\"/>
    </mc:Choice>
  </mc:AlternateContent>
  <xr:revisionPtr revIDLastSave="0" documentId="13_ncr:1_{AA3429DC-7655-40BD-AC05-6BAB8F04D865}" xr6:coauthVersionLast="45" xr6:coauthVersionMax="45" xr10:uidLastSave="{00000000-0000-0000-0000-000000000000}"/>
  <bookViews>
    <workbookView xWindow="-28920" yWindow="-120" windowWidth="29040" windowHeight="15840" xr2:uid="{A18FAAF0-5491-4B5C-A18C-FC3392AB3D3A}"/>
  </bookViews>
  <sheets>
    <sheet name="Level 3" sheetId="1" r:id="rId1"/>
    <sheet name="S-Curves"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5" i="4" l="1"/>
  <c r="D12" i="4"/>
  <c r="Q17" i="1"/>
  <c r="D38" i="1" l="1"/>
  <c r="D39" i="1" s="1"/>
  <c r="D10" i="4"/>
  <c r="D59" i="4"/>
  <c r="D58" i="4"/>
  <c r="D57" i="4"/>
  <c r="D56" i="4"/>
  <c r="D55" i="4"/>
  <c r="D54" i="4"/>
  <c r="D53" i="4"/>
  <c r="D52" i="4"/>
  <c r="D51" i="4"/>
  <c r="D50" i="4"/>
  <c r="C50" i="4"/>
  <c r="C51" i="4" s="1"/>
  <c r="C52" i="4" s="1"/>
  <c r="C53" i="4" s="1"/>
  <c r="C54" i="4" s="1"/>
  <c r="C55" i="4" s="1"/>
  <c r="C56" i="4" s="1"/>
  <c r="C57" i="4" s="1"/>
  <c r="C58" i="4" s="1"/>
  <c r="C59" i="4" s="1"/>
  <c r="C25" i="4"/>
  <c r="C5" i="4"/>
  <c r="I13" i="1"/>
  <c r="I14" i="1"/>
  <c r="I15" i="1"/>
  <c r="I12" i="1"/>
  <c r="J13" i="1"/>
  <c r="J14" i="1"/>
  <c r="J15" i="1"/>
  <c r="J12" i="1"/>
  <c r="H16" i="1"/>
  <c r="C34" i="1"/>
  <c r="C35" i="1" s="1"/>
  <c r="C11" i="4" l="1"/>
  <c r="C15" i="4"/>
  <c r="C19" i="4"/>
  <c r="C6" i="4"/>
  <c r="C10" i="4"/>
  <c r="C12" i="4"/>
  <c r="C14" i="4"/>
  <c r="C16" i="4"/>
  <c r="C18" i="4"/>
  <c r="C13" i="4"/>
  <c r="C17" i="4"/>
  <c r="D11" i="4"/>
  <c r="C26" i="4"/>
  <c r="C37" i="4" s="1"/>
  <c r="J16" i="1"/>
  <c r="I48" i="1" s="1"/>
  <c r="I16" i="1"/>
  <c r="C38" i="4" l="1"/>
  <c r="C34" i="4"/>
  <c r="C30" i="4"/>
  <c r="D30" i="4"/>
  <c r="C36" i="4"/>
  <c r="C32" i="4"/>
  <c r="C35" i="4"/>
  <c r="C33" i="4"/>
  <c r="C39" i="4"/>
  <c r="C31" i="4"/>
  <c r="D13" i="4" l="1"/>
  <c r="D31" i="4"/>
  <c r="D32" i="4"/>
  <c r="D33" i="4"/>
  <c r="D34" i="4" l="1"/>
  <c r="D14" i="4"/>
  <c r="D35" i="4" l="1"/>
  <c r="D36" i="4" s="1"/>
  <c r="D37" i="4" s="1"/>
  <c r="D38" i="4" s="1"/>
  <c r="D39" i="4" s="1"/>
  <c r="D16" i="4"/>
  <c r="D17" i="4" s="1"/>
  <c r="D18" i="4" s="1"/>
  <c r="D19" i="4" s="1"/>
  <c r="P10" i="1" l="1"/>
  <c r="M12" i="1"/>
  <c r="P12" i="1"/>
  <c r="N12" i="1" s="1"/>
  <c r="M13" i="1"/>
  <c r="M14" i="1"/>
  <c r="P14" i="1"/>
  <c r="N14" i="1" s="1"/>
  <c r="M15" i="1"/>
  <c r="P15" i="1"/>
  <c r="N15" i="1" s="1"/>
  <c r="D30" i="1"/>
  <c r="D22" i="1"/>
  <c r="E25" i="1" s="1"/>
  <c r="E16" i="1"/>
  <c r="D16" i="1"/>
  <c r="I25" i="1" s="1"/>
  <c r="C16" i="1"/>
  <c r="P24" i="1" l="1"/>
  <c r="P17" i="1"/>
  <c r="P18" i="1" s="1"/>
  <c r="H47" i="1"/>
  <c r="Q10" i="1"/>
  <c r="P20" i="1"/>
  <c r="P13" i="1"/>
  <c r="N13" i="1" s="1"/>
  <c r="D40" i="1"/>
  <c r="E41" i="1" s="1"/>
  <c r="R10" i="1" l="1"/>
  <c r="R24" i="1" s="1"/>
  <c r="Q24" i="1"/>
  <c r="Q20" i="1"/>
  <c r="Q21" i="1" s="1"/>
  <c r="Q18" i="1"/>
  <c r="P21" i="1"/>
  <c r="D47" i="1"/>
  <c r="P50" i="1" s="1"/>
  <c r="P41" i="1"/>
  <c r="R20" i="1" l="1"/>
  <c r="R21" i="1" s="1"/>
  <c r="S10" i="1"/>
  <c r="S24" i="1" s="1"/>
  <c r="Q41" i="1"/>
  <c r="R17" i="1"/>
  <c r="R18" i="1" s="1"/>
  <c r="P44" i="1"/>
  <c r="T10" i="1" l="1"/>
  <c r="S20" i="1"/>
  <c r="S21" i="1" s="1"/>
  <c r="S17" i="1"/>
  <c r="S18" i="1" s="1"/>
  <c r="R41" i="1"/>
  <c r="T24" i="1"/>
  <c r="P45" i="1"/>
  <c r="T20" i="1"/>
  <c r="T21" i="1" s="1"/>
  <c r="U10" i="1"/>
  <c r="T17" i="1" l="1"/>
  <c r="T18" i="1" s="1"/>
  <c r="S41" i="1"/>
  <c r="U24" i="1"/>
  <c r="P47" i="1"/>
  <c r="P51" i="1"/>
  <c r="P46" i="1"/>
  <c r="Q44" i="1" s="1"/>
  <c r="U20" i="1"/>
  <c r="U21" i="1" s="1"/>
  <c r="V10" i="1"/>
  <c r="U17" i="1" l="1"/>
  <c r="U18" i="1" s="1"/>
  <c r="T41" i="1"/>
  <c r="V24" i="1"/>
  <c r="P52" i="1"/>
  <c r="Q50" i="1" s="1"/>
  <c r="Q45" i="1"/>
  <c r="V20" i="1"/>
  <c r="V21" i="1" s="1"/>
  <c r="W10" i="1"/>
  <c r="V17" i="1" l="1"/>
  <c r="V18" i="1" s="1"/>
  <c r="U41" i="1"/>
  <c r="W24" i="1"/>
  <c r="Q51" i="1"/>
  <c r="Q52" i="1" s="1"/>
  <c r="R50" i="1" s="1"/>
  <c r="Q47" i="1"/>
  <c r="Q46" i="1"/>
  <c r="R44" i="1" s="1"/>
  <c r="W20" i="1"/>
  <c r="W21" i="1" s="1"/>
  <c r="X10" i="1"/>
  <c r="W17" i="1" l="1"/>
  <c r="W18" i="1" s="1"/>
  <c r="V41" i="1"/>
  <c r="X17" i="1"/>
  <c r="X18" i="1" s="1"/>
  <c r="X24" i="1"/>
  <c r="W41" i="1"/>
  <c r="R45" i="1"/>
  <c r="R51" i="1" s="1"/>
  <c r="R52" i="1" s="1"/>
  <c r="S50" i="1" s="1"/>
  <c r="X20" i="1"/>
  <c r="X21" i="1" s="1"/>
  <c r="Y10" i="1"/>
  <c r="X41" i="1" l="1"/>
  <c r="Y17" i="1"/>
  <c r="Y18" i="1" s="1"/>
  <c r="Y24" i="1"/>
  <c r="R46" i="1"/>
  <c r="S44" i="1" s="1"/>
  <c r="S45" i="1" s="1"/>
  <c r="S51" i="1" s="1"/>
  <c r="R47" i="1"/>
  <c r="Y20" i="1"/>
  <c r="Y21" i="1" s="1"/>
  <c r="Z10" i="1"/>
  <c r="Z17" i="1" l="1"/>
  <c r="Z18" i="1" s="1"/>
  <c r="Z24" i="1"/>
  <c r="S46" i="1"/>
  <c r="T44" i="1" s="1"/>
  <c r="T45" i="1" s="1"/>
  <c r="S52" i="1"/>
  <c r="T50" i="1" s="1"/>
  <c r="S47" i="1"/>
  <c r="Y41" i="1"/>
  <c r="Z20" i="1"/>
  <c r="Z21" i="1" s="1"/>
  <c r="AA10" i="1"/>
  <c r="AA17" i="1" l="1"/>
  <c r="AA18" i="1" s="1"/>
  <c r="AA24" i="1"/>
  <c r="Z41" i="1"/>
  <c r="T46" i="1"/>
  <c r="U44" i="1" s="1"/>
  <c r="U45" i="1" s="1"/>
  <c r="U47" i="1" s="1"/>
  <c r="T51" i="1"/>
  <c r="T47" i="1"/>
  <c r="AA20" i="1"/>
  <c r="AA21" i="1" s="1"/>
  <c r="AB10" i="1"/>
  <c r="AB17" i="1" l="1"/>
  <c r="AB18" i="1" s="1"/>
  <c r="AB24" i="1"/>
  <c r="U46" i="1"/>
  <c r="V44" i="1" s="1"/>
  <c r="V45" i="1" s="1"/>
  <c r="T52" i="1"/>
  <c r="U50" i="1" s="1"/>
  <c r="U51" i="1" s="1"/>
  <c r="AA41" i="1"/>
  <c r="AB20" i="1"/>
  <c r="AB21" i="1" s="1"/>
  <c r="AC10" i="1"/>
  <c r="AB41" i="1" l="1"/>
  <c r="AC17" i="1"/>
  <c r="AC18" i="1" s="1"/>
  <c r="AC24" i="1"/>
  <c r="V46" i="1"/>
  <c r="W44" i="1" s="1"/>
  <c r="W45" i="1" s="1"/>
  <c r="W46" i="1" s="1"/>
  <c r="X44" i="1" s="1"/>
  <c r="U52" i="1"/>
  <c r="V50" i="1" s="1"/>
  <c r="V51" i="1" s="1"/>
  <c r="V47" i="1"/>
  <c r="AC20" i="1"/>
  <c r="AC21" i="1" s="1"/>
  <c r="AD10" i="1"/>
  <c r="AD17" i="1" l="1"/>
  <c r="AD18" i="1" s="1"/>
  <c r="AD24" i="1"/>
  <c r="W47" i="1"/>
  <c r="V52" i="1"/>
  <c r="W50" i="1" s="1"/>
  <c r="W51" i="1" s="1"/>
  <c r="AC41" i="1"/>
  <c r="X45" i="1"/>
  <c r="X46" i="1" s="1"/>
  <c r="Y44" i="1" s="1"/>
  <c r="Y45" i="1" s="1"/>
  <c r="AD20" i="1"/>
  <c r="AD21" i="1" s="1"/>
  <c r="AE10" i="1"/>
  <c r="AE17" i="1" l="1"/>
  <c r="AE18" i="1" s="1"/>
  <c r="AE24" i="1"/>
  <c r="Y47" i="1"/>
  <c r="X47" i="1"/>
  <c r="W52" i="1"/>
  <c r="X50" i="1" s="1"/>
  <c r="AD41" i="1"/>
  <c r="Y46" i="1"/>
  <c r="Z44" i="1" s="1"/>
  <c r="Z45" i="1" s="1"/>
  <c r="AE20" i="1"/>
  <c r="AE21" i="1" s="1"/>
  <c r="AF10" i="1"/>
  <c r="AF17" i="1" l="1"/>
  <c r="AF18" i="1" s="1"/>
  <c r="AF24" i="1"/>
  <c r="Z47" i="1"/>
  <c r="X51" i="1"/>
  <c r="AE41" i="1"/>
  <c r="Z46" i="1"/>
  <c r="AA44" i="1" s="1"/>
  <c r="AF20" i="1"/>
  <c r="AF21" i="1" s="1"/>
  <c r="AG10" i="1"/>
  <c r="AG17" i="1" l="1"/>
  <c r="AG18" i="1" s="1"/>
  <c r="AG24" i="1"/>
  <c r="X52" i="1"/>
  <c r="Y50" i="1" s="1"/>
  <c r="AF41" i="1"/>
  <c r="AA45" i="1"/>
  <c r="AG20" i="1"/>
  <c r="AG21" i="1" s="1"/>
  <c r="AH10" i="1"/>
  <c r="AH17" i="1" l="1"/>
  <c r="AH18" i="1" s="1"/>
  <c r="AH24" i="1"/>
  <c r="Y51" i="1"/>
  <c r="AA47" i="1"/>
  <c r="AG41" i="1"/>
  <c r="AA46" i="1"/>
  <c r="AB44" i="1" s="1"/>
  <c r="AH20" i="1"/>
  <c r="AH21" i="1" s="1"/>
  <c r="AI10" i="1"/>
  <c r="AI17" i="1" l="1"/>
  <c r="AI18" i="1" s="1"/>
  <c r="AI24" i="1"/>
  <c r="AH41" i="1"/>
  <c r="Y52" i="1"/>
  <c r="Z50" i="1" s="1"/>
  <c r="Z51" i="1" s="1"/>
  <c r="Z52" i="1" s="1"/>
  <c r="AA50" i="1" s="1"/>
  <c r="AA51" i="1" s="1"/>
  <c r="AA52" i="1" s="1"/>
  <c r="AB50" i="1" s="1"/>
  <c r="AB45" i="1"/>
  <c r="AI20" i="1"/>
  <c r="AI21" i="1" s="1"/>
  <c r="AJ10" i="1"/>
  <c r="AJ17" i="1" l="1"/>
  <c r="AJ18" i="1" s="1"/>
  <c r="AJ24" i="1"/>
  <c r="AB47" i="1"/>
  <c r="AB51" i="1"/>
  <c r="AB52" i="1" s="1"/>
  <c r="AC50" i="1" s="1"/>
  <c r="AI41" i="1"/>
  <c r="AB46" i="1"/>
  <c r="AC44" i="1" s="1"/>
  <c r="AJ20" i="1"/>
  <c r="AJ21" i="1" s="1"/>
  <c r="AK10" i="1"/>
  <c r="AK17" i="1" l="1"/>
  <c r="AK18" i="1" s="1"/>
  <c r="AK24" i="1"/>
  <c r="AJ41" i="1"/>
  <c r="AC45" i="1"/>
  <c r="AK20" i="1"/>
  <c r="AK21" i="1" s="1"/>
  <c r="AL10" i="1"/>
  <c r="AL17" i="1" l="1"/>
  <c r="AL18" i="1" s="1"/>
  <c r="AL24" i="1"/>
  <c r="AC47" i="1"/>
  <c r="AC51" i="1"/>
  <c r="AC52" i="1" s="1"/>
  <c r="AD50" i="1" s="1"/>
  <c r="AK41" i="1"/>
  <c r="AC46" i="1"/>
  <c r="AD44" i="1" s="1"/>
  <c r="AL20" i="1"/>
  <c r="AL21" i="1" s="1"/>
  <c r="AM10" i="1"/>
  <c r="AM17" i="1" l="1"/>
  <c r="AM18" i="1" s="1"/>
  <c r="AM24" i="1"/>
  <c r="AL41" i="1"/>
  <c r="AD45" i="1"/>
  <c r="AM20" i="1"/>
  <c r="AM21" i="1" s="1"/>
  <c r="AN10" i="1"/>
  <c r="AN17" i="1" l="1"/>
  <c r="AN18" i="1" s="1"/>
  <c r="AN24" i="1"/>
  <c r="AD47" i="1"/>
  <c r="AD51" i="1"/>
  <c r="AD52" i="1" s="1"/>
  <c r="AE50" i="1" s="1"/>
  <c r="AM41" i="1"/>
  <c r="AD46" i="1"/>
  <c r="AE44" i="1" s="1"/>
  <c r="AE45" i="1" s="1"/>
  <c r="AN20" i="1"/>
  <c r="AN21" i="1" s="1"/>
  <c r="AO10" i="1"/>
  <c r="AO17" i="1" l="1"/>
  <c r="AO18" i="1" s="1"/>
  <c r="AO24" i="1"/>
  <c r="AN41" i="1"/>
  <c r="AE47" i="1"/>
  <c r="AE51" i="1"/>
  <c r="AE52" i="1" s="1"/>
  <c r="AF50" i="1" s="1"/>
  <c r="AE46" i="1"/>
  <c r="AF44" i="1" s="1"/>
  <c r="AO20" i="1"/>
  <c r="AO21" i="1" s="1"/>
  <c r="AP10" i="1"/>
  <c r="AP17" i="1" l="1"/>
  <c r="AP18" i="1" s="1"/>
  <c r="AP24" i="1"/>
  <c r="AO41" i="1"/>
  <c r="AF45" i="1"/>
  <c r="AQ10" i="1"/>
  <c r="AQ17" i="1" l="1"/>
  <c r="AQ24" i="1"/>
  <c r="AF47" i="1"/>
  <c r="AF51" i="1"/>
  <c r="AF52" i="1" s="1"/>
  <c r="AG50" i="1" s="1"/>
  <c r="AP41" i="1"/>
  <c r="AF46" i="1"/>
  <c r="AG44" i="1" s="1"/>
  <c r="AR10" i="1"/>
  <c r="AR17" i="1" l="1"/>
  <c r="AR18" i="1" s="1"/>
  <c r="AR24" i="1"/>
  <c r="AQ18" i="1"/>
  <c r="AQ41" i="1" s="1"/>
  <c r="AG45" i="1"/>
  <c r="AS10" i="1"/>
  <c r="AS17" i="1" l="1"/>
  <c r="AS18" i="1" s="1"/>
  <c r="AS24" i="1"/>
  <c r="AG47" i="1"/>
  <c r="AG51" i="1"/>
  <c r="AG52" i="1" s="1"/>
  <c r="AH50" i="1" s="1"/>
  <c r="AR41" i="1"/>
  <c r="AG46" i="1"/>
  <c r="AH44" i="1" s="1"/>
  <c r="AT10" i="1"/>
  <c r="AT17" i="1" l="1"/>
  <c r="AT18" i="1" s="1"/>
  <c r="AT24" i="1"/>
  <c r="AS41" i="1"/>
  <c r="AH45" i="1"/>
  <c r="AU10" i="1"/>
  <c r="AU17" i="1" l="1"/>
  <c r="AU24" i="1"/>
  <c r="AT41" i="1"/>
  <c r="AH47" i="1"/>
  <c r="AH51" i="1"/>
  <c r="AH52" i="1" s="1"/>
  <c r="AI50" i="1" s="1"/>
  <c r="AH46" i="1"/>
  <c r="AI44" i="1" s="1"/>
  <c r="AV10" i="1"/>
  <c r="AV17" i="1" l="1"/>
  <c r="AV24" i="1"/>
  <c r="AU18" i="1"/>
  <c r="AU41" i="1" s="1"/>
  <c r="AI45" i="1"/>
  <c r="AW10" i="1"/>
  <c r="AV18" i="1"/>
  <c r="AW17" i="1" l="1"/>
  <c r="AW24" i="1"/>
  <c r="AV41" i="1"/>
  <c r="AI47" i="1"/>
  <c r="AI51" i="1"/>
  <c r="AI52" i="1" s="1"/>
  <c r="AJ50" i="1" s="1"/>
  <c r="AI46" i="1"/>
  <c r="AJ44" i="1" s="1"/>
  <c r="AX10" i="1"/>
  <c r="AX17" i="1" l="1"/>
  <c r="AX24" i="1"/>
  <c r="AW18" i="1"/>
  <c r="AW41" i="1" s="1"/>
  <c r="AJ45" i="1"/>
  <c r="AJ46" i="1" s="1"/>
  <c r="AK44" i="1" s="1"/>
  <c r="AY10" i="1"/>
  <c r="AY17" i="1" l="1"/>
  <c r="AY24" i="1"/>
  <c r="AX18" i="1"/>
  <c r="AX41" i="1" s="1"/>
  <c r="AJ47" i="1"/>
  <c r="AJ51" i="1"/>
  <c r="AJ52" i="1" s="1"/>
  <c r="AK50" i="1" s="1"/>
  <c r="AK45" i="1"/>
  <c r="AK46" i="1" s="1"/>
  <c r="AL44" i="1" s="1"/>
  <c r="AZ10" i="1"/>
  <c r="AY18" i="1"/>
  <c r="AZ17" i="1" l="1"/>
  <c r="AZ24" i="1"/>
  <c r="AK47" i="1"/>
  <c r="AK51" i="1"/>
  <c r="AK52" i="1" s="1"/>
  <c r="AL50" i="1" s="1"/>
  <c r="AY41" i="1"/>
  <c r="AL45" i="1"/>
  <c r="BA10" i="1"/>
  <c r="AZ18" i="1"/>
  <c r="BA17" i="1" l="1"/>
  <c r="BA24" i="1"/>
  <c r="AL47" i="1"/>
  <c r="AL51" i="1"/>
  <c r="AL52" i="1" s="1"/>
  <c r="AM50" i="1" s="1"/>
  <c r="AZ41" i="1"/>
  <c r="AL46" i="1"/>
  <c r="AM44" i="1" s="1"/>
  <c r="BB10" i="1"/>
  <c r="BA18" i="1"/>
  <c r="BB17" i="1" l="1"/>
  <c r="BB18" i="1" s="1"/>
  <c r="BB24" i="1"/>
  <c r="BA41" i="1"/>
  <c r="AM45" i="1"/>
  <c r="BC10" i="1"/>
  <c r="BC17" i="1" l="1"/>
  <c r="BC24" i="1"/>
  <c r="BB41" i="1"/>
  <c r="AM47" i="1"/>
  <c r="AM51" i="1"/>
  <c r="AM52" i="1" s="1"/>
  <c r="AN50" i="1" s="1"/>
  <c r="AM46" i="1"/>
  <c r="AN44" i="1" s="1"/>
  <c r="AN45" i="1" s="1"/>
  <c r="BD10" i="1"/>
  <c r="BC18" i="1"/>
  <c r="BD17" i="1" l="1"/>
  <c r="BD18" i="1" s="1"/>
  <c r="BD24" i="1"/>
  <c r="AN47" i="1"/>
  <c r="AN51" i="1"/>
  <c r="AN52" i="1" s="1"/>
  <c r="AO50" i="1" s="1"/>
  <c r="BC41" i="1"/>
  <c r="AN46" i="1"/>
  <c r="AO44" i="1" s="1"/>
  <c r="AO45" i="1" s="1"/>
  <c r="BE10" i="1"/>
  <c r="BE17" i="1" l="1"/>
  <c r="BE24" i="1"/>
  <c r="AO47" i="1"/>
  <c r="AO51" i="1"/>
  <c r="AO52" i="1" s="1"/>
  <c r="AP50" i="1" s="1"/>
  <c r="AO46" i="1"/>
  <c r="AP44" i="1" s="1"/>
  <c r="AP45" i="1" s="1"/>
  <c r="BD41" i="1"/>
  <c r="BF10" i="1"/>
  <c r="BF17" i="1" l="1"/>
  <c r="BF24" i="1"/>
  <c r="BE18" i="1"/>
  <c r="BE41" i="1" s="1"/>
  <c r="AP47" i="1"/>
  <c r="AP51" i="1"/>
  <c r="AP52" i="1" s="1"/>
  <c r="AQ50" i="1" s="1"/>
  <c r="AP46" i="1"/>
  <c r="AQ44" i="1" s="1"/>
  <c r="BG10" i="1"/>
  <c r="BF18" i="1"/>
  <c r="BG17" i="1" l="1"/>
  <c r="BG18" i="1" s="1"/>
  <c r="BG24" i="1"/>
  <c r="BF41" i="1"/>
  <c r="AQ45" i="1"/>
  <c r="BH10" i="1"/>
  <c r="BH17" i="1" l="1"/>
  <c r="BH24" i="1"/>
  <c r="BG41" i="1"/>
  <c r="AQ47" i="1"/>
  <c r="AQ51" i="1"/>
  <c r="AQ52" i="1" s="1"/>
  <c r="AR50" i="1" s="1"/>
  <c r="AQ46" i="1"/>
  <c r="AR44" i="1" s="1"/>
  <c r="BI10" i="1"/>
  <c r="BI17" i="1" l="1"/>
  <c r="BI24" i="1"/>
  <c r="BH18" i="1"/>
  <c r="BH41" i="1" s="1"/>
  <c r="AR45" i="1"/>
  <c r="AR46" i="1" s="1"/>
  <c r="AS44" i="1" s="1"/>
  <c r="BJ10" i="1"/>
  <c r="BJ17" i="1" l="1"/>
  <c r="BJ24" i="1"/>
  <c r="BI18" i="1"/>
  <c r="BI41" i="1" s="1"/>
  <c r="AR47" i="1"/>
  <c r="AR51" i="1"/>
  <c r="AR52" i="1" s="1"/>
  <c r="AS50" i="1" s="1"/>
  <c r="AS45" i="1"/>
  <c r="AS46" i="1" s="1"/>
  <c r="AT44" i="1" s="1"/>
  <c r="BK10" i="1"/>
  <c r="BJ18" i="1"/>
  <c r="BK17" i="1" l="1"/>
  <c r="BK24" i="1"/>
  <c r="AS47" i="1"/>
  <c r="AS51" i="1"/>
  <c r="AS52" i="1" s="1"/>
  <c r="AT50" i="1" s="1"/>
  <c r="BJ41" i="1"/>
  <c r="AT45" i="1"/>
  <c r="BL10" i="1"/>
  <c r="BL17" i="1" l="1"/>
  <c r="BL24" i="1"/>
  <c r="BK18" i="1"/>
  <c r="BK41" i="1" s="1"/>
  <c r="AT47" i="1"/>
  <c r="AT51" i="1"/>
  <c r="AT52" i="1" s="1"/>
  <c r="AU50" i="1" s="1"/>
  <c r="AT46" i="1"/>
  <c r="AU44" i="1" s="1"/>
  <c r="BM10" i="1"/>
  <c r="BL18" i="1"/>
  <c r="BM17" i="1" l="1"/>
  <c r="BM18" i="1" s="1"/>
  <c r="BM24" i="1"/>
  <c r="BL41" i="1"/>
  <c r="AU45" i="1"/>
  <c r="BN10" i="1"/>
  <c r="BN17" i="1" l="1"/>
  <c r="BN24" i="1"/>
  <c r="AU47" i="1"/>
  <c r="AU51" i="1"/>
  <c r="AU52" i="1" s="1"/>
  <c r="AV50" i="1" s="1"/>
  <c r="BM41" i="1"/>
  <c r="AU46" i="1"/>
  <c r="AV44" i="1" s="1"/>
  <c r="BO10" i="1"/>
  <c r="BO17" i="1" l="1"/>
  <c r="BO24" i="1"/>
  <c r="BN18" i="1"/>
  <c r="BN41" i="1" s="1"/>
  <c r="AV45" i="1"/>
  <c r="AV46" i="1" s="1"/>
  <c r="AW44" i="1" s="1"/>
  <c r="BP10" i="1"/>
  <c r="BO18" i="1"/>
  <c r="BP17" i="1" l="1"/>
  <c r="BP24" i="1"/>
  <c r="AV47" i="1"/>
  <c r="AV51" i="1"/>
  <c r="AV52" i="1" s="1"/>
  <c r="AW50" i="1" s="1"/>
  <c r="BO41" i="1"/>
  <c r="AW45" i="1"/>
  <c r="BQ10" i="1"/>
  <c r="BQ17" i="1" l="1"/>
  <c r="BQ24" i="1"/>
  <c r="BP18" i="1"/>
  <c r="BP41" i="1" s="1"/>
  <c r="AW47" i="1"/>
  <c r="AW51" i="1"/>
  <c r="AW52" i="1" s="1"/>
  <c r="AX50" i="1" s="1"/>
  <c r="AW46" i="1"/>
  <c r="AX44" i="1" s="1"/>
  <c r="AX45" i="1" s="1"/>
  <c r="BR10" i="1"/>
  <c r="BQ18" i="1"/>
  <c r="BR17" i="1" l="1"/>
  <c r="BR24" i="1"/>
  <c r="BQ41" i="1"/>
  <c r="AX51" i="1"/>
  <c r="AX52" i="1" s="1"/>
  <c r="AY50" i="1" s="1"/>
  <c r="AX47" i="1"/>
  <c r="AX46" i="1"/>
  <c r="AY44" i="1" s="1"/>
  <c r="AY45" i="1" s="1"/>
  <c r="BS10" i="1"/>
  <c r="BR18" i="1"/>
  <c r="BS17" i="1" l="1"/>
  <c r="BS24" i="1"/>
  <c r="AY47" i="1"/>
  <c r="AY51" i="1"/>
  <c r="AY52" i="1" s="1"/>
  <c r="AZ50" i="1" s="1"/>
  <c r="BR41" i="1"/>
  <c r="AY46" i="1"/>
  <c r="AZ44" i="1" s="1"/>
  <c r="BT10" i="1"/>
  <c r="BS18" i="1"/>
  <c r="BT17" i="1" l="1"/>
  <c r="BT18" i="1" s="1"/>
  <c r="BT24" i="1"/>
  <c r="BS41" i="1"/>
  <c r="AZ45" i="1"/>
  <c r="AZ46" i="1" s="1"/>
  <c r="BA44" i="1" s="1"/>
  <c r="BU10" i="1"/>
  <c r="BU17" i="1" l="1"/>
  <c r="BU24" i="1"/>
  <c r="BT41" i="1"/>
  <c r="AZ47" i="1"/>
  <c r="AZ51" i="1"/>
  <c r="AZ52" i="1" s="1"/>
  <c r="BA50" i="1" s="1"/>
  <c r="BA45" i="1"/>
  <c r="BA46" i="1" s="1"/>
  <c r="BB44" i="1" s="1"/>
  <c r="BV10" i="1"/>
  <c r="BU18" i="1"/>
  <c r="BV17" i="1" l="1"/>
  <c r="BV24" i="1"/>
  <c r="BU41" i="1"/>
  <c r="BA47" i="1"/>
  <c r="BA51" i="1"/>
  <c r="BA52" i="1" s="1"/>
  <c r="BB50" i="1" s="1"/>
  <c r="BB45" i="1"/>
  <c r="BW10" i="1"/>
  <c r="BV18" i="1"/>
  <c r="BW17" i="1" l="1"/>
  <c r="BW24" i="1"/>
  <c r="BB47" i="1"/>
  <c r="BB51" i="1"/>
  <c r="BB52" i="1" s="1"/>
  <c r="BC50" i="1" s="1"/>
  <c r="BV41" i="1"/>
  <c r="BB46" i="1"/>
  <c r="BC44" i="1" s="1"/>
  <c r="BX10" i="1"/>
  <c r="BW18" i="1"/>
  <c r="BX17" i="1" l="1"/>
  <c r="BX18" i="1" s="1"/>
  <c r="BX24" i="1"/>
  <c r="BW41" i="1"/>
  <c r="BC45" i="1"/>
  <c r="BY10" i="1"/>
  <c r="BY17" i="1" l="1"/>
  <c r="BY24" i="1"/>
  <c r="BX41" i="1"/>
  <c r="BC47" i="1"/>
  <c r="BC51" i="1"/>
  <c r="BC52" i="1" s="1"/>
  <c r="BD50" i="1" s="1"/>
  <c r="BC46" i="1"/>
  <c r="BD44" i="1" s="1"/>
  <c r="BZ10" i="1"/>
  <c r="BZ17" i="1" l="1"/>
  <c r="BZ24" i="1"/>
  <c r="BY18" i="1"/>
  <c r="BY41" i="1" s="1"/>
  <c r="BD45" i="1"/>
  <c r="BD46" i="1" s="1"/>
  <c r="BE44" i="1" s="1"/>
  <c r="CA10" i="1"/>
  <c r="BZ18" i="1"/>
  <c r="CA17" i="1" l="1"/>
  <c r="CA24" i="1"/>
  <c r="BD47" i="1"/>
  <c r="BD51" i="1"/>
  <c r="BD52" i="1" s="1"/>
  <c r="BE50" i="1" s="1"/>
  <c r="BZ41" i="1"/>
  <c r="BE45" i="1"/>
  <c r="CB10" i="1"/>
  <c r="CB17" i="1" l="1"/>
  <c r="CB24" i="1"/>
  <c r="CA18" i="1"/>
  <c r="CA41" i="1" s="1"/>
  <c r="BE47" i="1"/>
  <c r="BE51" i="1"/>
  <c r="BE52" i="1" s="1"/>
  <c r="BF50" i="1" s="1"/>
  <c r="BE46" i="1"/>
  <c r="BF44" i="1" s="1"/>
  <c r="BF45" i="1" s="1"/>
  <c r="CC10" i="1"/>
  <c r="CB18" i="1"/>
  <c r="CC17" i="1" l="1"/>
  <c r="CC24" i="1"/>
  <c r="BF47" i="1"/>
  <c r="BF51" i="1"/>
  <c r="BF52" i="1" s="1"/>
  <c r="BG50" i="1" s="1"/>
  <c r="CB41" i="1"/>
  <c r="BF46" i="1"/>
  <c r="BG44" i="1" s="1"/>
  <c r="CD10" i="1"/>
  <c r="CC18" i="1"/>
  <c r="CD17" i="1" l="1"/>
  <c r="CD18" i="1" s="1"/>
  <c r="CD24" i="1"/>
  <c r="CC41" i="1"/>
  <c r="BG45" i="1"/>
  <c r="CE10" i="1"/>
  <c r="CE17" i="1" l="1"/>
  <c r="CE24" i="1"/>
  <c r="CD41" i="1"/>
  <c r="BG47" i="1"/>
  <c r="BG51" i="1"/>
  <c r="BG52" i="1" s="1"/>
  <c r="BH50" i="1" s="1"/>
  <c r="BG46" i="1"/>
  <c r="BH44" i="1" s="1"/>
  <c r="CF10" i="1"/>
  <c r="CE18" i="1"/>
  <c r="CF17" i="1" l="1"/>
  <c r="CF24" i="1"/>
  <c r="CE41" i="1"/>
  <c r="BH45" i="1"/>
  <c r="BH46" i="1" s="1"/>
  <c r="BI44" i="1" s="1"/>
  <c r="CG10" i="1"/>
  <c r="CF18" i="1"/>
  <c r="CG17" i="1" l="1"/>
  <c r="CG24" i="1"/>
  <c r="CF41" i="1"/>
  <c r="BH47" i="1"/>
  <c r="BH51" i="1"/>
  <c r="BH52" i="1" s="1"/>
  <c r="BI50" i="1" s="1"/>
  <c r="BI45" i="1"/>
  <c r="BI46" i="1" s="1"/>
  <c r="BJ44" i="1" s="1"/>
  <c r="CH10" i="1"/>
  <c r="CG18" i="1"/>
  <c r="CH17" i="1" l="1"/>
  <c r="CH24" i="1"/>
  <c r="BI47" i="1"/>
  <c r="BI51" i="1"/>
  <c r="BI52" i="1" s="1"/>
  <c r="BJ50" i="1" s="1"/>
  <c r="CG41" i="1"/>
  <c r="BJ45" i="1"/>
  <c r="CI10" i="1"/>
  <c r="CH18" i="1"/>
  <c r="CI17" i="1" l="1"/>
  <c r="CI24" i="1"/>
  <c r="BJ47" i="1"/>
  <c r="BJ51" i="1"/>
  <c r="BJ52" i="1" s="1"/>
  <c r="BK50" i="1" s="1"/>
  <c r="CH41" i="1"/>
  <c r="BJ46" i="1"/>
  <c r="BK44" i="1" s="1"/>
  <c r="CJ10" i="1"/>
  <c r="CI18" i="1"/>
  <c r="CJ17" i="1" l="1"/>
  <c r="CJ24" i="1"/>
  <c r="CI41" i="1"/>
  <c r="BK45" i="1"/>
  <c r="CK10" i="1"/>
  <c r="CJ18" i="1"/>
  <c r="CK17" i="1" l="1"/>
  <c r="CK24" i="1"/>
  <c r="CJ41" i="1"/>
  <c r="BK47" i="1"/>
  <c r="BK51" i="1"/>
  <c r="BK52" i="1" s="1"/>
  <c r="BL50" i="1" s="1"/>
  <c r="BK46" i="1"/>
  <c r="BL44" i="1" s="1"/>
  <c r="CL10" i="1"/>
  <c r="CK18" i="1"/>
  <c r="CL17" i="1" l="1"/>
  <c r="CL18" i="1" s="1"/>
  <c r="CL24" i="1"/>
  <c r="CK41" i="1"/>
  <c r="BL45" i="1"/>
  <c r="CM10" i="1"/>
  <c r="CM17" i="1" l="1"/>
  <c r="CM24" i="1"/>
  <c r="BL47" i="1"/>
  <c r="BL51" i="1"/>
  <c r="BL52" i="1" s="1"/>
  <c r="BM50" i="1" s="1"/>
  <c r="CL41" i="1"/>
  <c r="BL46" i="1"/>
  <c r="BM44" i="1" s="1"/>
  <c r="CN10" i="1"/>
  <c r="CM18" i="1"/>
  <c r="CN17" i="1" l="1"/>
  <c r="CN18" i="1" s="1"/>
  <c r="CN24" i="1"/>
  <c r="CM41" i="1"/>
  <c r="BM45" i="1"/>
  <c r="BM46" i="1" s="1"/>
  <c r="BN44" i="1" s="1"/>
  <c r="CO10" i="1"/>
  <c r="CO17" i="1" l="1"/>
  <c r="CO24" i="1"/>
  <c r="CN41" i="1"/>
  <c r="BM47" i="1"/>
  <c r="BM51" i="1"/>
  <c r="BM52" i="1" s="1"/>
  <c r="BN50" i="1" s="1"/>
  <c r="BN45" i="1"/>
  <c r="CP10" i="1"/>
  <c r="CO18" i="1"/>
  <c r="CP17" i="1" l="1"/>
  <c r="CP18" i="1" s="1"/>
  <c r="CP24" i="1"/>
  <c r="BN47" i="1"/>
  <c r="BN51" i="1"/>
  <c r="BN52" i="1" s="1"/>
  <c r="BO50" i="1" s="1"/>
  <c r="CO41" i="1"/>
  <c r="BN46" i="1"/>
  <c r="BO44" i="1" s="1"/>
  <c r="CQ10" i="1"/>
  <c r="CQ17" i="1" l="1"/>
  <c r="CQ18" i="1" s="1"/>
  <c r="CQ24" i="1"/>
  <c r="CP41" i="1"/>
  <c r="BO45" i="1"/>
  <c r="CR10" i="1"/>
  <c r="CR17" i="1" l="1"/>
  <c r="CR24" i="1"/>
  <c r="CQ41" i="1"/>
  <c r="BO47" i="1"/>
  <c r="BO51" i="1"/>
  <c r="BO52" i="1" s="1"/>
  <c r="BP50" i="1" s="1"/>
  <c r="BO46" i="1"/>
  <c r="BP44" i="1" s="1"/>
  <c r="CS10" i="1"/>
  <c r="CR18" i="1"/>
  <c r="CS17" i="1" l="1"/>
  <c r="CS18" i="1" s="1"/>
  <c r="CS24" i="1"/>
  <c r="CR41" i="1"/>
  <c r="BP45" i="1"/>
  <c r="BP46" i="1" s="1"/>
  <c r="BQ44" i="1" s="1"/>
  <c r="CT10" i="1"/>
  <c r="CT17" i="1" l="1"/>
  <c r="CT24" i="1"/>
  <c r="BP47" i="1"/>
  <c r="BP51" i="1"/>
  <c r="BP52" i="1" s="1"/>
  <c r="BQ50" i="1" s="1"/>
  <c r="CS41" i="1"/>
  <c r="BQ45" i="1"/>
  <c r="BQ46" i="1" s="1"/>
  <c r="BR44" i="1" s="1"/>
  <c r="CU10" i="1"/>
  <c r="CT18" i="1"/>
  <c r="CU17" i="1" l="1"/>
  <c r="CU24" i="1"/>
  <c r="CT41" i="1"/>
  <c r="BQ47" i="1"/>
  <c r="BQ51" i="1"/>
  <c r="BQ52" i="1" s="1"/>
  <c r="BR50" i="1" s="1"/>
  <c r="BR45" i="1"/>
  <c r="CV10" i="1"/>
  <c r="CU18" i="1"/>
  <c r="CV17" i="1" l="1"/>
  <c r="CV24" i="1"/>
  <c r="BR47" i="1"/>
  <c r="BR51" i="1"/>
  <c r="BR52" i="1" s="1"/>
  <c r="BS50" i="1" s="1"/>
  <c r="CU41" i="1"/>
  <c r="BR46" i="1"/>
  <c r="BS44" i="1" s="1"/>
  <c r="CW10" i="1"/>
  <c r="CV18" i="1"/>
  <c r="CW17" i="1" l="1"/>
  <c r="CW24" i="1"/>
  <c r="CV41" i="1"/>
  <c r="BS45" i="1"/>
  <c r="CX10" i="1"/>
  <c r="CW18" i="1"/>
  <c r="CX17" i="1" l="1"/>
  <c r="CX24" i="1"/>
  <c r="BS47" i="1"/>
  <c r="BS51" i="1"/>
  <c r="BS52" i="1" s="1"/>
  <c r="BT50" i="1" s="1"/>
  <c r="CW41" i="1"/>
  <c r="BS46" i="1"/>
  <c r="BT44" i="1" s="1"/>
  <c r="CX20" i="1"/>
  <c r="CX21" i="1" s="1"/>
  <c r="CY10" i="1"/>
  <c r="CX18" i="1"/>
  <c r="CY17" i="1" l="1"/>
  <c r="CY24" i="1"/>
  <c r="CX41" i="1"/>
  <c r="BT45" i="1"/>
  <c r="CY20" i="1"/>
  <c r="CY21" i="1" s="1"/>
  <c r="CZ10" i="1"/>
  <c r="CY18" i="1"/>
  <c r="CZ17" i="1" l="1"/>
  <c r="CZ24" i="1"/>
  <c r="BT47" i="1"/>
  <c r="BT51" i="1"/>
  <c r="BT52" i="1" s="1"/>
  <c r="BU50" i="1" s="1"/>
  <c r="CY41" i="1"/>
  <c r="BT46" i="1"/>
  <c r="BU44" i="1" s="1"/>
  <c r="BU45" i="1" s="1"/>
  <c r="CZ20" i="1"/>
  <c r="CZ21" i="1" s="1"/>
  <c r="DA10" i="1"/>
  <c r="CZ18" i="1"/>
  <c r="DA17" i="1" l="1"/>
  <c r="DA24" i="1"/>
  <c r="BU47" i="1"/>
  <c r="BU51" i="1"/>
  <c r="BU52" i="1" s="1"/>
  <c r="BV50" i="1" s="1"/>
  <c r="BU46" i="1"/>
  <c r="BV44" i="1" s="1"/>
  <c r="BV45" i="1" s="1"/>
  <c r="CZ41" i="1"/>
  <c r="DA20" i="1"/>
  <c r="DA21" i="1" s="1"/>
  <c r="DB10" i="1"/>
  <c r="DA18" i="1"/>
  <c r="DB17" i="1" l="1"/>
  <c r="DB24" i="1"/>
  <c r="BV47" i="1"/>
  <c r="BV51" i="1"/>
  <c r="BV52" i="1" s="1"/>
  <c r="BW50" i="1" s="1"/>
  <c r="DA41" i="1"/>
  <c r="BV46" i="1"/>
  <c r="BW44" i="1" s="1"/>
  <c r="DB20" i="1"/>
  <c r="DB21" i="1" s="1"/>
  <c r="DC10" i="1"/>
  <c r="DB18" i="1"/>
  <c r="DC17" i="1" l="1"/>
  <c r="DC24" i="1"/>
  <c r="DB41" i="1"/>
  <c r="BW45" i="1"/>
  <c r="DC20" i="1"/>
  <c r="DC21" i="1" s="1"/>
  <c r="DD10" i="1"/>
  <c r="DC18" i="1"/>
  <c r="DD17" i="1" l="1"/>
  <c r="DD24" i="1"/>
  <c r="BW47" i="1"/>
  <c r="BW51" i="1"/>
  <c r="BW52" i="1" s="1"/>
  <c r="BX50" i="1" s="1"/>
  <c r="DC41" i="1"/>
  <c r="BW46" i="1"/>
  <c r="BX44" i="1" s="1"/>
  <c r="DD20" i="1"/>
  <c r="DD21" i="1" s="1"/>
  <c r="DE10" i="1"/>
  <c r="DD18" i="1"/>
  <c r="DE17" i="1" l="1"/>
  <c r="DE24" i="1"/>
  <c r="DD41" i="1"/>
  <c r="BX45" i="1"/>
  <c r="DE20" i="1"/>
  <c r="DE21" i="1" s="1"/>
  <c r="DF10" i="1"/>
  <c r="DE18" i="1"/>
  <c r="DF17" i="1" l="1"/>
  <c r="DF24" i="1"/>
  <c r="BX47" i="1"/>
  <c r="BX51" i="1"/>
  <c r="BX52" i="1" s="1"/>
  <c r="BY50" i="1" s="1"/>
  <c r="DE41" i="1"/>
  <c r="BX46" i="1"/>
  <c r="BY44" i="1" s="1"/>
  <c r="BY45" i="1" s="1"/>
  <c r="DF20" i="1"/>
  <c r="DF21" i="1" s="1"/>
  <c r="DG10" i="1"/>
  <c r="DF18" i="1"/>
  <c r="DG17" i="1" l="1"/>
  <c r="DG24" i="1"/>
  <c r="BY51" i="1"/>
  <c r="BY52" i="1" s="1"/>
  <c r="BZ50" i="1" s="1"/>
  <c r="BY47" i="1"/>
  <c r="BY46" i="1"/>
  <c r="BZ44" i="1" s="1"/>
  <c r="BZ45" i="1" s="1"/>
  <c r="DF41" i="1"/>
  <c r="DG20" i="1"/>
  <c r="DG21" i="1" s="1"/>
  <c r="DH10" i="1"/>
  <c r="DH17" i="1" l="1"/>
  <c r="DH24" i="1"/>
  <c r="DG18" i="1"/>
  <c r="DG41" i="1" s="1"/>
  <c r="BZ47" i="1"/>
  <c r="BZ51" i="1"/>
  <c r="BZ52" i="1" s="1"/>
  <c r="CA50" i="1" s="1"/>
  <c r="BZ46" i="1"/>
  <c r="CA44" i="1" s="1"/>
  <c r="DH20" i="1"/>
  <c r="DH21" i="1" s="1"/>
  <c r="DI10" i="1"/>
  <c r="DH18" i="1"/>
  <c r="DI17" i="1" l="1"/>
  <c r="DI18" i="1" s="1"/>
  <c r="DI24" i="1"/>
  <c r="DH41" i="1"/>
  <c r="CA45" i="1"/>
  <c r="DI20" i="1"/>
  <c r="DI21" i="1" s="1"/>
  <c r="DJ10" i="1"/>
  <c r="DJ17" i="1" l="1"/>
  <c r="DJ24" i="1"/>
  <c r="CA47" i="1"/>
  <c r="CA51" i="1"/>
  <c r="CA52" i="1" s="1"/>
  <c r="CB50" i="1" s="1"/>
  <c r="DI41" i="1"/>
  <c r="CA46" i="1"/>
  <c r="CB44" i="1" s="1"/>
  <c r="DJ20" i="1"/>
  <c r="DJ21" i="1" s="1"/>
  <c r="DK10" i="1"/>
  <c r="DJ18" i="1"/>
  <c r="DK17" i="1" l="1"/>
  <c r="DK18" i="1" s="1"/>
  <c r="DK24" i="1"/>
  <c r="DJ41" i="1"/>
  <c r="CB45" i="1"/>
  <c r="DK20" i="1"/>
  <c r="DK21" i="1" s="1"/>
  <c r="DL10" i="1"/>
  <c r="DL17" i="1" l="1"/>
  <c r="DL24" i="1"/>
  <c r="CB47" i="1"/>
  <c r="CB51" i="1"/>
  <c r="CB52" i="1" s="1"/>
  <c r="CC50" i="1" s="1"/>
  <c r="DK41" i="1"/>
  <c r="CB46" i="1"/>
  <c r="CC44" i="1" s="1"/>
  <c r="DL20" i="1"/>
  <c r="DL21" i="1" s="1"/>
  <c r="DM10" i="1"/>
  <c r="DL18" i="1"/>
  <c r="DM17" i="1" l="1"/>
  <c r="DM18" i="1" s="1"/>
  <c r="DM24" i="1"/>
  <c r="CC45" i="1"/>
  <c r="DL41" i="1"/>
  <c r="DM20" i="1"/>
  <c r="DM21" i="1" s="1"/>
  <c r="DN10" i="1"/>
  <c r="DN17" i="1" l="1"/>
  <c r="DN24" i="1"/>
  <c r="CC47" i="1"/>
  <c r="CC51" i="1"/>
  <c r="CC52" i="1" s="1"/>
  <c r="CD50" i="1" s="1"/>
  <c r="CC46" i="1"/>
  <c r="CD44" i="1" s="1"/>
  <c r="CD45" i="1" s="1"/>
  <c r="DM41" i="1"/>
  <c r="DN20" i="1"/>
  <c r="DN21" i="1" s="1"/>
  <c r="DO10" i="1"/>
  <c r="DN18" i="1"/>
  <c r="DO17" i="1" l="1"/>
  <c r="DO24" i="1"/>
  <c r="DN41" i="1"/>
  <c r="CD47" i="1"/>
  <c r="CD51" i="1"/>
  <c r="CD52" i="1" s="1"/>
  <c r="CE50" i="1" s="1"/>
  <c r="CD46" i="1"/>
  <c r="CE44" i="1" s="1"/>
  <c r="CE45" i="1" s="1"/>
  <c r="DO20" i="1"/>
  <c r="DO21" i="1" s="1"/>
  <c r="DP10" i="1"/>
  <c r="DP17" i="1" l="1"/>
  <c r="DP24" i="1"/>
  <c r="DO18" i="1"/>
  <c r="DO41" i="1" s="1"/>
  <c r="CE47" i="1"/>
  <c r="CE51" i="1"/>
  <c r="CE52" i="1" s="1"/>
  <c r="CF50" i="1" s="1"/>
  <c r="CE46" i="1"/>
  <c r="CF44" i="1" s="1"/>
  <c r="DP20" i="1"/>
  <c r="DP21" i="1" s="1"/>
  <c r="DQ10" i="1"/>
  <c r="DP18" i="1"/>
  <c r="DQ17" i="1" l="1"/>
  <c r="DQ24" i="1"/>
  <c r="DP41" i="1"/>
  <c r="CF45" i="1"/>
  <c r="DQ20" i="1"/>
  <c r="DQ21" i="1" s="1"/>
  <c r="DR10" i="1"/>
  <c r="DQ18" i="1"/>
  <c r="DR17" i="1" l="1"/>
  <c r="DR24" i="1"/>
  <c r="CF47" i="1"/>
  <c r="CF51" i="1"/>
  <c r="CF52" i="1" s="1"/>
  <c r="CG50" i="1" s="1"/>
  <c r="DQ41" i="1"/>
  <c r="CF46" i="1"/>
  <c r="CG44" i="1" s="1"/>
  <c r="DR20" i="1"/>
  <c r="DR21" i="1" s="1"/>
  <c r="DS10" i="1"/>
  <c r="DR18" i="1"/>
  <c r="DS17" i="1" l="1"/>
  <c r="DS18" i="1" s="1"/>
  <c r="DS24" i="1"/>
  <c r="DR41" i="1"/>
  <c r="CG45" i="1"/>
  <c r="DS20" i="1"/>
  <c r="DS21" i="1" s="1"/>
  <c r="DT10" i="1"/>
  <c r="DT17" i="1" l="1"/>
  <c r="DT24" i="1"/>
  <c r="CG47" i="1"/>
  <c r="CG51" i="1"/>
  <c r="CG52" i="1" s="1"/>
  <c r="CH50" i="1" s="1"/>
  <c r="CG46" i="1"/>
  <c r="CH44" i="1" s="1"/>
  <c r="CH45" i="1" s="1"/>
  <c r="DS41" i="1"/>
  <c r="DT20" i="1"/>
  <c r="DT21" i="1" s="1"/>
  <c r="DU10" i="1"/>
  <c r="DT18" i="1"/>
  <c r="DU17" i="1" l="1"/>
  <c r="DU24" i="1"/>
  <c r="CH47" i="1"/>
  <c r="CH51" i="1"/>
  <c r="CH52" i="1" s="1"/>
  <c r="CI50" i="1" s="1"/>
  <c r="DT41" i="1"/>
  <c r="CH46" i="1"/>
  <c r="CI44" i="1" s="1"/>
  <c r="DU20" i="1"/>
  <c r="DU21" i="1" s="1"/>
  <c r="DV10" i="1"/>
  <c r="DU18" i="1"/>
  <c r="DV17" i="1" l="1"/>
  <c r="DV24" i="1"/>
  <c r="DU41" i="1"/>
  <c r="CI45" i="1"/>
  <c r="DV20" i="1"/>
  <c r="DV21" i="1" s="1"/>
  <c r="DW10" i="1"/>
  <c r="DV18" i="1"/>
  <c r="DW17" i="1" l="1"/>
  <c r="DW24" i="1"/>
  <c r="CI47" i="1"/>
  <c r="CI51" i="1"/>
  <c r="CI52" i="1" s="1"/>
  <c r="CJ50" i="1" s="1"/>
  <c r="DV41" i="1"/>
  <c r="CI46" i="1"/>
  <c r="CJ44" i="1" s="1"/>
  <c r="DW20" i="1"/>
  <c r="DW21" i="1" s="1"/>
  <c r="DX10" i="1"/>
  <c r="DW18" i="1"/>
  <c r="DX17" i="1" l="1"/>
  <c r="DX18" i="1" s="1"/>
  <c r="DX24" i="1"/>
  <c r="DW41" i="1"/>
  <c r="CJ45" i="1"/>
  <c r="DX20" i="1"/>
  <c r="DX21" i="1" s="1"/>
  <c r="DY10" i="1"/>
  <c r="DY17" i="1" l="1"/>
  <c r="DY24" i="1"/>
  <c r="CJ47" i="1"/>
  <c r="CJ51" i="1"/>
  <c r="CJ52" i="1" s="1"/>
  <c r="CK50" i="1" s="1"/>
  <c r="DX41" i="1"/>
  <c r="CJ46" i="1"/>
  <c r="CK44" i="1" s="1"/>
  <c r="CK45" i="1" s="1"/>
  <c r="DY20" i="1"/>
  <c r="DY21" i="1" s="1"/>
  <c r="DZ10" i="1"/>
  <c r="DY18" i="1"/>
  <c r="DZ17" i="1" l="1"/>
  <c r="DZ24" i="1"/>
  <c r="CK47" i="1"/>
  <c r="CK51" i="1"/>
  <c r="CK52" i="1" s="1"/>
  <c r="CL50" i="1" s="1"/>
  <c r="CK46" i="1"/>
  <c r="CL44" i="1" s="1"/>
  <c r="CL45" i="1" s="1"/>
  <c r="DY41" i="1"/>
  <c r="DZ20" i="1"/>
  <c r="DZ21" i="1" s="1"/>
  <c r="EA10" i="1"/>
  <c r="DZ18" i="1"/>
  <c r="EA17" i="1" l="1"/>
  <c r="EA24" i="1"/>
  <c r="DZ41" i="1"/>
  <c r="CL47" i="1"/>
  <c r="CL51" i="1"/>
  <c r="CL52" i="1" s="1"/>
  <c r="CM50" i="1" s="1"/>
  <c r="CL46" i="1"/>
  <c r="CM44" i="1" s="1"/>
  <c r="EA20" i="1"/>
  <c r="EA21" i="1" s="1"/>
  <c r="EB10" i="1"/>
  <c r="EA18" i="1"/>
  <c r="EB17" i="1" l="1"/>
  <c r="EB18" i="1" s="1"/>
  <c r="EB24" i="1"/>
  <c r="EA41" i="1"/>
  <c r="CM45" i="1"/>
  <c r="EB20" i="1"/>
  <c r="EB21" i="1" s="1"/>
  <c r="EC10" i="1"/>
  <c r="EC17" i="1" l="1"/>
  <c r="EC24" i="1"/>
  <c r="CM47" i="1"/>
  <c r="CM51" i="1"/>
  <c r="CM52" i="1" s="1"/>
  <c r="CN50" i="1" s="1"/>
  <c r="EB41" i="1"/>
  <c r="CM46" i="1"/>
  <c r="CN44" i="1" s="1"/>
  <c r="EC20" i="1"/>
  <c r="EC21" i="1" s="1"/>
  <c r="ED10" i="1"/>
  <c r="EC18" i="1"/>
  <c r="ED17" i="1" l="1"/>
  <c r="ED18" i="1" s="1"/>
  <c r="ED24" i="1"/>
  <c r="EC41" i="1"/>
  <c r="CN45" i="1"/>
  <c r="CN46" i="1" s="1"/>
  <c r="CO44" i="1" s="1"/>
  <c r="ED20" i="1"/>
  <c r="ED21" i="1" s="1"/>
  <c r="EE10" i="1"/>
  <c r="EE17" i="1" l="1"/>
  <c r="EE24" i="1"/>
  <c r="CN47" i="1"/>
  <c r="CN51" i="1"/>
  <c r="CN52" i="1" s="1"/>
  <c r="CO50" i="1" s="1"/>
  <c r="ED41" i="1"/>
  <c r="CO45" i="1"/>
  <c r="EE20" i="1"/>
  <c r="EE21" i="1" s="1"/>
  <c r="EF10" i="1"/>
  <c r="EE18" i="1"/>
  <c r="EF17" i="1" l="1"/>
  <c r="EF24" i="1"/>
  <c r="N24" i="1" s="1"/>
  <c r="CO47" i="1"/>
  <c r="CO51" i="1"/>
  <c r="CO52" i="1" s="1"/>
  <c r="CP50" i="1" s="1"/>
  <c r="EE41" i="1"/>
  <c r="CO46" i="1"/>
  <c r="CP44" i="1" s="1"/>
  <c r="EF20" i="1"/>
  <c r="N17" i="1" l="1"/>
  <c r="EF18" i="1"/>
  <c r="N18" i="1" s="1"/>
  <c r="EF21" i="1"/>
  <c r="EF41" i="1"/>
  <c r="CP45" i="1"/>
  <c r="CP47" i="1" l="1"/>
  <c r="CP51" i="1"/>
  <c r="CP52" i="1" s="1"/>
  <c r="CQ50" i="1" s="1"/>
  <c r="CP46" i="1"/>
  <c r="CQ44" i="1" s="1"/>
  <c r="CQ45" i="1" l="1"/>
  <c r="CQ47" i="1" l="1"/>
  <c r="CQ51" i="1"/>
  <c r="CQ52" i="1" s="1"/>
  <c r="CR50" i="1" s="1"/>
  <c r="CQ46" i="1"/>
  <c r="CR44" i="1" s="1"/>
  <c r="CR45" i="1" s="1"/>
  <c r="CR51" i="1" l="1"/>
  <c r="CR52" i="1" s="1"/>
  <c r="CS50" i="1" s="1"/>
  <c r="CR47" i="1"/>
  <c r="CR46" i="1"/>
  <c r="CS44" i="1" s="1"/>
  <c r="CS45" i="1" s="1"/>
  <c r="CS47" i="1" l="1"/>
  <c r="CS51" i="1"/>
  <c r="CS52" i="1" s="1"/>
  <c r="CT50" i="1" s="1"/>
  <c r="CS46" i="1"/>
  <c r="CT44" i="1" s="1"/>
  <c r="CT45" i="1" l="1"/>
  <c r="CT47" i="1" l="1"/>
  <c r="CT51" i="1"/>
  <c r="CT52" i="1" s="1"/>
  <c r="CU50" i="1" s="1"/>
  <c r="CT46" i="1"/>
  <c r="CU44" i="1" s="1"/>
  <c r="CU45" i="1" s="1"/>
  <c r="CU47" i="1" l="1"/>
  <c r="CU51" i="1"/>
  <c r="CU52" i="1" s="1"/>
  <c r="CV50" i="1" s="1"/>
  <c r="CU46" i="1"/>
  <c r="CV44" i="1" s="1"/>
  <c r="CV45" i="1" l="1"/>
  <c r="CV47" i="1" l="1"/>
  <c r="CV51" i="1"/>
  <c r="CV52" i="1" s="1"/>
  <c r="CW50" i="1" s="1"/>
  <c r="CV46" i="1"/>
  <c r="CW44" i="1" s="1"/>
  <c r="CW45" i="1" s="1"/>
  <c r="CW46" i="1" l="1"/>
  <c r="CX44" i="1" s="1"/>
  <c r="CW47" i="1"/>
  <c r="CW51" i="1"/>
  <c r="CW52" i="1" s="1"/>
  <c r="CX50" i="1" s="1"/>
  <c r="CX45" i="1"/>
  <c r="CX47" i="1" l="1"/>
  <c r="CX51" i="1"/>
  <c r="CX52" i="1" s="1"/>
  <c r="CY50" i="1" s="1"/>
  <c r="CX46" i="1"/>
  <c r="CY44" i="1" s="1"/>
  <c r="CY45" i="1" l="1"/>
  <c r="CY47" i="1" l="1"/>
  <c r="CY51" i="1"/>
  <c r="CY52" i="1" s="1"/>
  <c r="CZ50" i="1" s="1"/>
  <c r="CY46" i="1"/>
  <c r="CZ44" i="1" s="1"/>
  <c r="CZ45" i="1" l="1"/>
  <c r="CZ47" i="1" l="1"/>
  <c r="CZ51" i="1"/>
  <c r="CZ52" i="1" s="1"/>
  <c r="DA50" i="1" s="1"/>
  <c r="CZ46" i="1"/>
  <c r="DA44" i="1" s="1"/>
  <c r="DA45" i="1" l="1"/>
  <c r="DA47" i="1" l="1"/>
  <c r="DA51" i="1"/>
  <c r="DA52" i="1" s="1"/>
  <c r="DB50" i="1" s="1"/>
  <c r="DA46" i="1"/>
  <c r="DB44" i="1" s="1"/>
  <c r="DB45" i="1" s="1"/>
  <c r="DB47" i="1" l="1"/>
  <c r="DB51" i="1"/>
  <c r="DB52" i="1" s="1"/>
  <c r="DC50" i="1" s="1"/>
  <c r="DB46" i="1"/>
  <c r="DC44" i="1" s="1"/>
  <c r="DC45" i="1" s="1"/>
  <c r="DC47" i="1" l="1"/>
  <c r="DC51" i="1"/>
  <c r="DC52" i="1" s="1"/>
  <c r="DD50" i="1" s="1"/>
  <c r="DC46" i="1"/>
  <c r="DD44" i="1" s="1"/>
  <c r="DD45" i="1" l="1"/>
  <c r="DD47" i="1" l="1"/>
  <c r="DD51" i="1"/>
  <c r="DD52" i="1" s="1"/>
  <c r="DE50" i="1" s="1"/>
  <c r="DD46" i="1"/>
  <c r="DE44" i="1" s="1"/>
  <c r="DE45" i="1" s="1"/>
  <c r="DE47" i="1" l="1"/>
  <c r="DE51" i="1"/>
  <c r="DE52" i="1" s="1"/>
  <c r="DF50" i="1" s="1"/>
  <c r="DE46" i="1"/>
  <c r="DF44" i="1" s="1"/>
  <c r="DF45" i="1" l="1"/>
  <c r="DF47" i="1" l="1"/>
  <c r="DF51" i="1"/>
  <c r="DF52" i="1" s="1"/>
  <c r="DG50" i="1" s="1"/>
  <c r="DF46" i="1"/>
  <c r="DG44" i="1" s="1"/>
  <c r="DG45" i="1" s="1"/>
  <c r="DG47" i="1" l="1"/>
  <c r="DG51" i="1"/>
  <c r="DG52" i="1" s="1"/>
  <c r="DH50" i="1" s="1"/>
  <c r="DG46" i="1"/>
  <c r="DH44" i="1" s="1"/>
  <c r="DH45" i="1" l="1"/>
  <c r="DH47" i="1" l="1"/>
  <c r="DH51" i="1"/>
  <c r="DH52" i="1" s="1"/>
  <c r="DI50" i="1" s="1"/>
  <c r="DH46" i="1"/>
  <c r="DI44" i="1" s="1"/>
  <c r="DI45" i="1" s="1"/>
  <c r="DI46" i="1" l="1"/>
  <c r="DJ44" i="1" s="1"/>
  <c r="DI47" i="1"/>
  <c r="DI51" i="1"/>
  <c r="DI52" i="1" s="1"/>
  <c r="DJ50" i="1" s="1"/>
  <c r="DJ45" i="1"/>
  <c r="DJ46" i="1" s="1"/>
  <c r="DK44" i="1" s="1"/>
  <c r="DJ47" i="1" l="1"/>
  <c r="DJ51" i="1"/>
  <c r="DJ52" i="1" s="1"/>
  <c r="DK50" i="1" s="1"/>
  <c r="DK45" i="1"/>
  <c r="DK47" i="1" l="1"/>
  <c r="DK51" i="1"/>
  <c r="DK52" i="1" s="1"/>
  <c r="DL50" i="1" s="1"/>
  <c r="DK46" i="1"/>
  <c r="DL44" i="1" s="1"/>
  <c r="DL45" i="1" l="1"/>
  <c r="DL47" i="1" l="1"/>
  <c r="DL51" i="1"/>
  <c r="DL52" i="1" s="1"/>
  <c r="DM50" i="1" s="1"/>
  <c r="DL46" i="1"/>
  <c r="DM44" i="1" s="1"/>
  <c r="DM45" i="1" l="1"/>
  <c r="DM47" i="1" l="1"/>
  <c r="DM51" i="1"/>
  <c r="DM52" i="1" s="1"/>
  <c r="DN50" i="1" s="1"/>
  <c r="DM46" i="1"/>
  <c r="DN44" i="1" s="1"/>
  <c r="DN45" i="1" l="1"/>
  <c r="DN47" i="1" l="1"/>
  <c r="DN51" i="1"/>
  <c r="DN52" i="1" s="1"/>
  <c r="DO50" i="1" s="1"/>
  <c r="DN46" i="1"/>
  <c r="DO44" i="1" s="1"/>
  <c r="DO45" i="1" l="1"/>
  <c r="DO47" i="1" l="1"/>
  <c r="DO51" i="1"/>
  <c r="DO52" i="1" s="1"/>
  <c r="DP50" i="1" s="1"/>
  <c r="DO46" i="1"/>
  <c r="DP44" i="1" s="1"/>
  <c r="DP45" i="1" s="1"/>
  <c r="DP46" i="1" l="1"/>
  <c r="DQ44" i="1" s="1"/>
  <c r="DP47" i="1"/>
  <c r="DP51" i="1"/>
  <c r="DP52" i="1" s="1"/>
  <c r="DQ50" i="1" s="1"/>
  <c r="DQ45" i="1"/>
  <c r="DQ46" i="1" s="1"/>
  <c r="DR44" i="1" s="1"/>
  <c r="DQ47" i="1" l="1"/>
  <c r="DQ51" i="1"/>
  <c r="DQ52" i="1" s="1"/>
  <c r="DR50" i="1" s="1"/>
  <c r="DR45" i="1"/>
  <c r="DR46" i="1" s="1"/>
  <c r="DS44" i="1" s="1"/>
  <c r="DR47" i="1" l="1"/>
  <c r="DR51" i="1"/>
  <c r="DR52" i="1" s="1"/>
  <c r="DS50" i="1" s="1"/>
  <c r="DS45" i="1"/>
  <c r="DS47" i="1" l="1"/>
  <c r="DS51" i="1"/>
  <c r="DS52" i="1" s="1"/>
  <c r="DT50" i="1" s="1"/>
  <c r="DS46" i="1"/>
  <c r="DT44" i="1" s="1"/>
  <c r="DT45" i="1" l="1"/>
  <c r="DT46" i="1" s="1"/>
  <c r="DU44" i="1" s="1"/>
  <c r="DT47" i="1" l="1"/>
  <c r="DT51" i="1"/>
  <c r="DT52" i="1" s="1"/>
  <c r="DU50" i="1" s="1"/>
  <c r="DU45" i="1"/>
  <c r="DU47" i="1" l="1"/>
  <c r="DU51" i="1"/>
  <c r="DU52" i="1" s="1"/>
  <c r="DV50" i="1" s="1"/>
  <c r="DU46" i="1"/>
  <c r="DV44" i="1" s="1"/>
  <c r="DV45" i="1" s="1"/>
  <c r="DV51" i="1" l="1"/>
  <c r="DV52" i="1" s="1"/>
  <c r="DW50" i="1" s="1"/>
  <c r="DV47" i="1"/>
  <c r="DV46" i="1"/>
  <c r="DW44" i="1" s="1"/>
  <c r="DW45" i="1" s="1"/>
  <c r="DW47" i="1" l="1"/>
  <c r="DW51" i="1"/>
  <c r="DW52" i="1" s="1"/>
  <c r="DX50" i="1" s="1"/>
  <c r="DW46" i="1"/>
  <c r="DX44" i="1" s="1"/>
  <c r="DX45" i="1" l="1"/>
  <c r="DX46" i="1" s="1"/>
  <c r="DY44" i="1" s="1"/>
  <c r="DX47" i="1" l="1"/>
  <c r="DX51" i="1"/>
  <c r="DX52" i="1" s="1"/>
  <c r="DY50" i="1" s="1"/>
  <c r="DY45" i="1"/>
  <c r="DY46" i="1" s="1"/>
  <c r="DZ44" i="1" s="1"/>
  <c r="DY47" i="1" l="1"/>
  <c r="DY51" i="1"/>
  <c r="DY52" i="1" s="1"/>
  <c r="DZ50" i="1" s="1"/>
  <c r="DZ45" i="1"/>
  <c r="DZ46" i="1" s="1"/>
  <c r="EA44" i="1" s="1"/>
  <c r="DZ47" i="1" l="1"/>
  <c r="DZ51" i="1"/>
  <c r="DZ52" i="1" s="1"/>
  <c r="EA50" i="1" s="1"/>
  <c r="EA45" i="1"/>
  <c r="EA47" i="1" l="1"/>
  <c r="EA51" i="1"/>
  <c r="EA52" i="1" s="1"/>
  <c r="EB50" i="1" s="1"/>
  <c r="EA46" i="1"/>
  <c r="EB44" i="1" s="1"/>
  <c r="EB45" i="1" s="1"/>
  <c r="EB46" i="1" l="1"/>
  <c r="EC44" i="1" s="1"/>
  <c r="EB47" i="1"/>
  <c r="EB51" i="1"/>
  <c r="EB52" i="1" s="1"/>
  <c r="EC50" i="1" s="1"/>
  <c r="EC45" i="1"/>
  <c r="EC47" i="1" l="1"/>
  <c r="EC51" i="1"/>
  <c r="EC52" i="1" s="1"/>
  <c r="ED50" i="1" s="1"/>
  <c r="EC46" i="1"/>
  <c r="ED44" i="1" s="1"/>
  <c r="ED45" i="1" l="1"/>
  <c r="ED46" i="1" s="1"/>
  <c r="EE44" i="1" s="1"/>
  <c r="ED47" i="1" l="1"/>
  <c r="ED51" i="1"/>
  <c r="ED52" i="1" s="1"/>
  <c r="EE50" i="1" s="1"/>
  <c r="EE45" i="1"/>
  <c r="EE47" i="1" l="1"/>
  <c r="EE51" i="1"/>
  <c r="EE52" i="1" s="1"/>
  <c r="EF50" i="1" s="1"/>
  <c r="EE46" i="1"/>
  <c r="EF44" i="1" s="1"/>
  <c r="EF45" i="1" l="1"/>
  <c r="EF46" i="1" s="1"/>
  <c r="EF47" i="1" l="1"/>
  <c r="EF51" i="1"/>
  <c r="EF52" i="1" s="1"/>
  <c r="I26" i="1" l="1"/>
  <c r="AP20" i="1"/>
  <c r="AQ20" i="1"/>
  <c r="AR20" i="1"/>
  <c r="AS20" i="1"/>
  <c r="AT20" i="1"/>
  <c r="AU20" i="1"/>
  <c r="AV20" i="1"/>
  <c r="AW20" i="1"/>
  <c r="AX20" i="1"/>
  <c r="AY20" i="1"/>
  <c r="AZ20" i="1"/>
  <c r="BA20" i="1"/>
  <c r="BB20" i="1"/>
  <c r="BC20" i="1"/>
  <c r="BD20" i="1"/>
  <c r="BE20" i="1"/>
  <c r="BF20" i="1"/>
  <c r="BG20" i="1"/>
  <c r="BH20" i="1"/>
  <c r="BI20" i="1"/>
  <c r="BJ20" i="1"/>
  <c r="BK20" i="1"/>
  <c r="BL20" i="1"/>
  <c r="BM20" i="1"/>
  <c r="BN20" i="1"/>
  <c r="BO20" i="1"/>
  <c r="BP20" i="1"/>
  <c r="BQ20" i="1"/>
  <c r="BR20" i="1"/>
  <c r="BS20" i="1"/>
  <c r="BT20" i="1"/>
  <c r="BU20" i="1"/>
  <c r="BV20" i="1"/>
  <c r="BW20" i="1"/>
  <c r="BX20" i="1"/>
  <c r="BY20" i="1"/>
  <c r="BZ20" i="1"/>
  <c r="CA20" i="1"/>
  <c r="CB20" i="1"/>
  <c r="CC20" i="1"/>
  <c r="CD20" i="1"/>
  <c r="CE20" i="1"/>
  <c r="CF20" i="1"/>
  <c r="CG20" i="1"/>
  <c r="CH20" i="1"/>
  <c r="CI20" i="1"/>
  <c r="CJ20" i="1"/>
  <c r="CK20" i="1"/>
  <c r="CL20" i="1"/>
  <c r="CM20" i="1"/>
  <c r="CN20" i="1"/>
  <c r="CO20" i="1"/>
  <c r="CP20" i="1"/>
  <c r="CQ20" i="1"/>
  <c r="CR20" i="1"/>
  <c r="CS20" i="1"/>
  <c r="CT20" i="1"/>
  <c r="CU20" i="1"/>
  <c r="CV20" i="1"/>
  <c r="CW20" i="1"/>
  <c r="I27" i="1"/>
  <c r="G52" i="1"/>
  <c r="J32" i="1" l="1"/>
  <c r="N20" i="1"/>
  <c r="CU21" i="1"/>
  <c r="CI21" i="1"/>
  <c r="BW21" i="1"/>
  <c r="BK21" i="1"/>
  <c r="AY21" i="1"/>
  <c r="CV21" i="1"/>
  <c r="CR21" i="1"/>
  <c r="CN21" i="1"/>
  <c r="CJ21" i="1"/>
  <c r="CF21" i="1"/>
  <c r="CB21" i="1"/>
  <c r="BX21" i="1"/>
  <c r="BT21" i="1"/>
  <c r="BP21" i="1"/>
  <c r="BL21" i="1"/>
  <c r="BH21" i="1"/>
  <c r="BD21" i="1"/>
  <c r="AZ21" i="1"/>
  <c r="AV21" i="1"/>
  <c r="AR21" i="1"/>
  <c r="CQ21" i="1"/>
  <c r="CA21" i="1"/>
  <c r="BO21" i="1"/>
  <c r="BC21" i="1"/>
  <c r="AQ21" i="1"/>
  <c r="CT21" i="1"/>
  <c r="CP21" i="1"/>
  <c r="CL21" i="1"/>
  <c r="CH21" i="1"/>
  <c r="CD21" i="1"/>
  <c r="BZ21" i="1"/>
  <c r="BV21" i="1"/>
  <c r="BR21" i="1"/>
  <c r="BN21" i="1"/>
  <c r="BJ21" i="1"/>
  <c r="BF21" i="1"/>
  <c r="BB21" i="1"/>
  <c r="AX21" i="1"/>
  <c r="AT21" i="1"/>
  <c r="AP21" i="1"/>
  <c r="CM21" i="1"/>
  <c r="CE21" i="1"/>
  <c r="BS21" i="1"/>
  <c r="BG21" i="1"/>
  <c r="AU21" i="1"/>
  <c r="CW21" i="1"/>
  <c r="CS21" i="1"/>
  <c r="CO21" i="1"/>
  <c r="CK21" i="1"/>
  <c r="CG21" i="1"/>
  <c r="CC21" i="1"/>
  <c r="BY21" i="1"/>
  <c r="BU21" i="1"/>
  <c r="BQ21" i="1"/>
  <c r="BM21" i="1"/>
  <c r="BI21" i="1"/>
  <c r="BE21" i="1"/>
  <c r="BA21" i="1"/>
  <c r="AW21" i="1"/>
  <c r="AS21" i="1"/>
  <c r="H49" i="1"/>
  <c r="I51" i="1" s="1"/>
  <c r="Q25" i="1" s="1"/>
  <c r="I52" i="1" l="1"/>
  <c r="J53" i="1" s="1"/>
  <c r="P25" i="1"/>
  <c r="P26" i="1" s="1"/>
  <c r="I36" i="1"/>
  <c r="H39" i="1" s="1"/>
  <c r="N21" i="1"/>
  <c r="Q26" i="1"/>
  <c r="R25" i="1"/>
  <c r="R26" i="1" s="1"/>
  <c r="S25" i="1"/>
  <c r="S26" i="1" s="1"/>
  <c r="T25" i="1"/>
  <c r="T26" i="1" s="1"/>
  <c r="U25" i="1"/>
  <c r="U26" i="1" s="1"/>
  <c r="V25" i="1"/>
  <c r="V26" i="1" s="1"/>
  <c r="W25" i="1"/>
  <c r="W26" i="1" s="1"/>
  <c r="X25" i="1"/>
  <c r="X26" i="1" s="1"/>
  <c r="Y25" i="1"/>
  <c r="Y26" i="1" s="1"/>
  <c r="Z25" i="1"/>
  <c r="Z26" i="1" s="1"/>
  <c r="AA25" i="1"/>
  <c r="AA26" i="1" s="1"/>
  <c r="AB25" i="1"/>
  <c r="AB26" i="1" s="1"/>
  <c r="AC25" i="1"/>
  <c r="AC26" i="1" s="1"/>
  <c r="AD25" i="1"/>
  <c r="AD26" i="1" s="1"/>
  <c r="AE25" i="1"/>
  <c r="AE26" i="1" s="1"/>
  <c r="AF25" i="1"/>
  <c r="AF26" i="1" s="1"/>
  <c r="AG25" i="1"/>
  <c r="AG26" i="1" s="1"/>
  <c r="AH25" i="1"/>
  <c r="AH26" i="1" s="1"/>
  <c r="AI25" i="1"/>
  <c r="AI26" i="1" s="1"/>
  <c r="AJ25" i="1"/>
  <c r="AJ26" i="1" s="1"/>
  <c r="AK25" i="1"/>
  <c r="AK26" i="1" s="1"/>
  <c r="AL25" i="1"/>
  <c r="AL26" i="1" s="1"/>
  <c r="AM25" i="1"/>
  <c r="AM26" i="1" s="1"/>
  <c r="AN25" i="1"/>
  <c r="AN26" i="1" s="1"/>
  <c r="AO25" i="1"/>
  <c r="AO26" i="1" s="1"/>
  <c r="AP25" i="1"/>
  <c r="AP26" i="1" s="1"/>
  <c r="AQ25" i="1"/>
  <c r="AQ26" i="1" s="1"/>
  <c r="AR25" i="1"/>
  <c r="AR26" i="1" s="1"/>
  <c r="AS25" i="1"/>
  <c r="AS26" i="1" s="1"/>
  <c r="AT25" i="1"/>
  <c r="AT26" i="1" s="1"/>
  <c r="AU25" i="1"/>
  <c r="AU26" i="1" s="1"/>
  <c r="AV25" i="1"/>
  <c r="AV26" i="1" s="1"/>
  <c r="AW25" i="1"/>
  <c r="AW26" i="1" s="1"/>
  <c r="AX25" i="1"/>
  <c r="AX26" i="1" s="1"/>
  <c r="AY25" i="1"/>
  <c r="AY26" i="1" s="1"/>
  <c r="AZ25" i="1"/>
  <c r="AZ26" i="1" s="1"/>
  <c r="BA25" i="1"/>
  <c r="BA26" i="1" s="1"/>
  <c r="BB25" i="1"/>
  <c r="BB26" i="1" s="1"/>
  <c r="BC25" i="1"/>
  <c r="BC26" i="1" s="1"/>
  <c r="BD25" i="1"/>
  <c r="BD26" i="1" s="1"/>
  <c r="BE25" i="1"/>
  <c r="BE26" i="1" s="1"/>
  <c r="BF25" i="1"/>
  <c r="BF26" i="1" s="1"/>
  <c r="BG25" i="1"/>
  <c r="BG26" i="1" s="1"/>
  <c r="BH25" i="1"/>
  <c r="BH26" i="1" s="1"/>
  <c r="BI25" i="1"/>
  <c r="BI26" i="1" s="1"/>
  <c r="BJ25" i="1"/>
  <c r="BJ26" i="1" s="1"/>
  <c r="BK25" i="1"/>
  <c r="BK26" i="1" s="1"/>
  <c r="BL25" i="1"/>
  <c r="BL26" i="1" s="1"/>
  <c r="BM25" i="1"/>
  <c r="BM26" i="1" s="1"/>
  <c r="BN25" i="1"/>
  <c r="BN26" i="1" s="1"/>
  <c r="BO25" i="1"/>
  <c r="BO26" i="1" s="1"/>
  <c r="BP25" i="1"/>
  <c r="BP26" i="1" s="1"/>
  <c r="BQ25" i="1"/>
  <c r="BQ26" i="1" s="1"/>
  <c r="BR25" i="1"/>
  <c r="BR26" i="1" s="1"/>
  <c r="BS25" i="1"/>
  <c r="BS26" i="1" s="1"/>
  <c r="BT25" i="1"/>
  <c r="BT26" i="1" s="1"/>
  <c r="BU25" i="1"/>
  <c r="BU26" i="1" s="1"/>
  <c r="BV25" i="1"/>
  <c r="BV26" i="1" s="1"/>
  <c r="BW25" i="1"/>
  <c r="BW26" i="1" s="1"/>
  <c r="BX25" i="1"/>
  <c r="BX26" i="1" s="1"/>
  <c r="BY25" i="1"/>
  <c r="BY26" i="1" s="1"/>
  <c r="BZ25" i="1"/>
  <c r="BZ26" i="1" s="1"/>
  <c r="CA25" i="1"/>
  <c r="CA26" i="1" s="1"/>
  <c r="CB25" i="1"/>
  <c r="CB26" i="1" s="1"/>
  <c r="CC25" i="1"/>
  <c r="CC26" i="1" s="1"/>
  <c r="CD25" i="1"/>
  <c r="CD26" i="1" s="1"/>
  <c r="CE25" i="1"/>
  <c r="CE26" i="1" s="1"/>
  <c r="CF25" i="1"/>
  <c r="CF26" i="1" s="1"/>
  <c r="CG25" i="1"/>
  <c r="CG26" i="1" s="1"/>
  <c r="CH25" i="1"/>
  <c r="CH26" i="1" s="1"/>
  <c r="CI25" i="1"/>
  <c r="CI26" i="1" s="1"/>
  <c r="CJ25" i="1"/>
  <c r="CJ26" i="1" s="1"/>
  <c r="CK25" i="1"/>
  <c r="CK26" i="1" s="1"/>
  <c r="CL25" i="1"/>
  <c r="CL26" i="1" s="1"/>
  <c r="CM25" i="1"/>
  <c r="CM26" i="1" s="1"/>
  <c r="CN25" i="1"/>
  <c r="CN26" i="1" s="1"/>
  <c r="CO25" i="1"/>
  <c r="CO26" i="1" s="1"/>
  <c r="CP25" i="1"/>
  <c r="CP26" i="1" s="1"/>
  <c r="CQ25" i="1"/>
  <c r="CQ26" i="1" s="1"/>
  <c r="CR25" i="1"/>
  <c r="CR26" i="1" s="1"/>
  <c r="CS25" i="1"/>
  <c r="CS26" i="1" s="1"/>
  <c r="CT25" i="1"/>
  <c r="CT26" i="1" s="1"/>
  <c r="CU25" i="1"/>
  <c r="CU26" i="1" s="1"/>
  <c r="CV25" i="1"/>
  <c r="CV26" i="1" s="1"/>
  <c r="CW25" i="1"/>
  <c r="CW26" i="1" s="1"/>
  <c r="CX25" i="1"/>
  <c r="CX26" i="1" s="1"/>
  <c r="CY25" i="1"/>
  <c r="CY26" i="1" s="1"/>
  <c r="CZ25" i="1"/>
  <c r="CZ26" i="1" s="1"/>
  <c r="DA25" i="1"/>
  <c r="DA26" i="1" s="1"/>
  <c r="DB25" i="1"/>
  <c r="DB26" i="1" s="1"/>
  <c r="DC25" i="1"/>
  <c r="DC26" i="1" s="1"/>
  <c r="DD25" i="1"/>
  <c r="DD26" i="1" s="1"/>
  <c r="DE25" i="1"/>
  <c r="DE26" i="1" s="1"/>
  <c r="DF25" i="1"/>
  <c r="DF26" i="1" s="1"/>
  <c r="DG25" i="1"/>
  <c r="DG26" i="1" s="1"/>
  <c r="DH25" i="1"/>
  <c r="DH26" i="1" s="1"/>
  <c r="DI25" i="1"/>
  <c r="DI26" i="1" s="1"/>
  <c r="DJ25" i="1"/>
  <c r="DJ26" i="1" s="1"/>
  <c r="DK25" i="1"/>
  <c r="DK26" i="1" s="1"/>
  <c r="DL25" i="1"/>
  <c r="DL26" i="1" s="1"/>
  <c r="DM25" i="1"/>
  <c r="DM26" i="1" s="1"/>
  <c r="DN25" i="1"/>
  <c r="DN26" i="1" s="1"/>
  <c r="DO25" i="1"/>
  <c r="DO26" i="1" s="1"/>
  <c r="DP25" i="1"/>
  <c r="DP26" i="1" s="1"/>
  <c r="DQ25" i="1"/>
  <c r="DQ26" i="1" s="1"/>
  <c r="DR25" i="1"/>
  <c r="DR26" i="1" s="1"/>
  <c r="DS25" i="1"/>
  <c r="DS26" i="1" s="1"/>
  <c r="DT25" i="1"/>
  <c r="DT26" i="1" s="1"/>
  <c r="DU25" i="1"/>
  <c r="DU26" i="1" s="1"/>
  <c r="DV25" i="1"/>
  <c r="DV26" i="1" s="1"/>
  <c r="DW25" i="1"/>
  <c r="DW26" i="1" s="1"/>
  <c r="DX25" i="1"/>
  <c r="DX26" i="1" s="1"/>
  <c r="DY25" i="1"/>
  <c r="DY26" i="1" s="1"/>
  <c r="DZ25" i="1"/>
  <c r="DZ26" i="1" s="1"/>
  <c r="EA25" i="1"/>
  <c r="EA26" i="1" s="1"/>
  <c r="EB25" i="1"/>
  <c r="EB26" i="1" s="1"/>
  <c r="EC25" i="1"/>
  <c r="EC26" i="1" s="1"/>
  <c r="ED25" i="1"/>
  <c r="ED26" i="1" s="1"/>
  <c r="EE25" i="1"/>
  <c r="EE26" i="1" s="1"/>
  <c r="EF25" i="1"/>
  <c r="EF26" i="1" s="1"/>
  <c r="N25" i="1" l="1"/>
  <c r="H40" i="1"/>
  <c r="H42" i="1" s="1"/>
  <c r="ED28" i="1"/>
  <c r="DZ28" i="1"/>
  <c r="DV28" i="1"/>
  <c r="DR28" i="1"/>
  <c r="DN28" i="1"/>
  <c r="DJ28" i="1"/>
  <c r="DF28" i="1"/>
  <c r="DB28" i="1"/>
  <c r="CX28" i="1"/>
  <c r="CT28" i="1"/>
  <c r="CP28" i="1"/>
  <c r="CL28" i="1"/>
  <c r="CH28" i="1"/>
  <c r="CD28" i="1"/>
  <c r="BZ28" i="1"/>
  <c r="BV28" i="1"/>
  <c r="BR28" i="1"/>
  <c r="BN28" i="1"/>
  <c r="BJ28" i="1"/>
  <c r="BF28" i="1"/>
  <c r="BB28" i="1"/>
  <c r="AX28" i="1"/>
  <c r="AT28" i="1"/>
  <c r="AP28" i="1"/>
  <c r="AL28" i="1"/>
  <c r="AH28" i="1"/>
  <c r="AD28" i="1"/>
  <c r="Z28" i="1"/>
  <c r="V28" i="1"/>
  <c r="R28" i="1"/>
  <c r="DU28" i="1"/>
  <c r="DQ28" i="1"/>
  <c r="DM28" i="1"/>
  <c r="DI28" i="1"/>
  <c r="DE28" i="1"/>
  <c r="DA28" i="1"/>
  <c r="CW28" i="1"/>
  <c r="CS28" i="1"/>
  <c r="CO28" i="1"/>
  <c r="CK28" i="1"/>
  <c r="CG28" i="1"/>
  <c r="CC28" i="1"/>
  <c r="BY28" i="1"/>
  <c r="BU28" i="1"/>
  <c r="BQ28" i="1"/>
  <c r="BM28" i="1"/>
  <c r="BI28" i="1"/>
  <c r="BE28" i="1"/>
  <c r="BA28" i="1"/>
  <c r="AW28" i="1"/>
  <c r="AS28" i="1"/>
  <c r="AO28" i="1"/>
  <c r="AK28" i="1"/>
  <c r="AG28" i="1"/>
  <c r="AC28" i="1"/>
  <c r="Y28" i="1"/>
  <c r="U28" i="1"/>
  <c r="DY28" i="1"/>
  <c r="EF28" i="1"/>
  <c r="EB28" i="1"/>
  <c r="DX28" i="1"/>
  <c r="DT28" i="1"/>
  <c r="DP28" i="1"/>
  <c r="DL28" i="1"/>
  <c r="DH28" i="1"/>
  <c r="DD28" i="1"/>
  <c r="CZ28" i="1"/>
  <c r="CV28" i="1"/>
  <c r="CR28" i="1"/>
  <c r="CN28" i="1"/>
  <c r="CJ28" i="1"/>
  <c r="CF28" i="1"/>
  <c r="CB28" i="1"/>
  <c r="BX28" i="1"/>
  <c r="BT28" i="1"/>
  <c r="BP28" i="1"/>
  <c r="BL28" i="1"/>
  <c r="BH28" i="1"/>
  <c r="BD28" i="1"/>
  <c r="AZ28" i="1"/>
  <c r="AV28" i="1"/>
  <c r="AR28" i="1"/>
  <c r="AN28" i="1"/>
  <c r="AJ28" i="1"/>
  <c r="AF28" i="1"/>
  <c r="AB28" i="1"/>
  <c r="X28" i="1"/>
  <c r="T28" i="1"/>
  <c r="Q28" i="1"/>
  <c r="EC28" i="1"/>
  <c r="EE28" i="1"/>
  <c r="EA28" i="1"/>
  <c r="DW28" i="1"/>
  <c r="DS28" i="1"/>
  <c r="DO28" i="1"/>
  <c r="DK28" i="1"/>
  <c r="DG28" i="1"/>
  <c r="DC28" i="1"/>
  <c r="CY28" i="1"/>
  <c r="CU28" i="1"/>
  <c r="CQ28" i="1"/>
  <c r="CM28" i="1"/>
  <c r="CI28" i="1"/>
  <c r="CE28" i="1"/>
  <c r="CA28" i="1"/>
  <c r="BW28" i="1"/>
  <c r="BS28" i="1"/>
  <c r="BO28" i="1"/>
  <c r="BK28" i="1"/>
  <c r="BG28" i="1"/>
  <c r="BC28" i="1"/>
  <c r="AY28" i="1"/>
  <c r="AU28" i="1"/>
  <c r="AQ28" i="1"/>
  <c r="AM28" i="1"/>
  <c r="AI28" i="1"/>
  <c r="AE28" i="1"/>
  <c r="AA28" i="1"/>
  <c r="W28" i="1"/>
  <c r="S28" i="1"/>
  <c r="Q31" i="1"/>
  <c r="P31" i="1"/>
  <c r="P32" i="1" s="1"/>
  <c r="R31" i="1"/>
  <c r="S31" i="1"/>
  <c r="T31" i="1"/>
  <c r="U31" i="1"/>
  <c r="V31" i="1"/>
  <c r="W31" i="1"/>
  <c r="X31" i="1"/>
  <c r="Y31" i="1"/>
  <c r="Z31" i="1"/>
  <c r="AA31" i="1"/>
  <c r="AB31" i="1"/>
  <c r="AC31" i="1"/>
  <c r="AD31" i="1"/>
  <c r="AE31" i="1"/>
  <c r="AF31" i="1"/>
  <c r="AG31" i="1"/>
  <c r="AH31" i="1"/>
  <c r="AI31" i="1"/>
  <c r="AJ31" i="1"/>
  <c r="AK31" i="1"/>
  <c r="AL31" i="1"/>
  <c r="AM31" i="1"/>
  <c r="AN31" i="1"/>
  <c r="AO31" i="1"/>
  <c r="AP31" i="1"/>
  <c r="AQ31" i="1"/>
  <c r="AR31" i="1"/>
  <c r="AS31" i="1"/>
  <c r="AT31" i="1"/>
  <c r="AU31" i="1"/>
  <c r="AV31" i="1"/>
  <c r="AW31" i="1"/>
  <c r="AX31" i="1"/>
  <c r="AY31" i="1"/>
  <c r="AZ31" i="1"/>
  <c r="BA31" i="1"/>
  <c r="BB31" i="1"/>
  <c r="BC31" i="1"/>
  <c r="BD31" i="1"/>
  <c r="BE31" i="1"/>
  <c r="BF31" i="1"/>
  <c r="BG31" i="1"/>
  <c r="BH31" i="1"/>
  <c r="BI31" i="1"/>
  <c r="BJ31" i="1"/>
  <c r="BK31" i="1"/>
  <c r="BL31" i="1"/>
  <c r="BM31" i="1"/>
  <c r="BN31" i="1"/>
  <c r="BO31" i="1"/>
  <c r="BP31" i="1"/>
  <c r="BQ31" i="1"/>
  <c r="BR31" i="1"/>
  <c r="BS31" i="1"/>
  <c r="BT31" i="1"/>
  <c r="BU31" i="1"/>
  <c r="BV31" i="1"/>
  <c r="BW31" i="1"/>
  <c r="BX31" i="1"/>
  <c r="BY31" i="1"/>
  <c r="BZ31" i="1"/>
  <c r="CA31" i="1"/>
  <c r="CB31" i="1"/>
  <c r="CC31" i="1"/>
  <c r="CD31" i="1"/>
  <c r="CE31" i="1"/>
  <c r="CF31" i="1"/>
  <c r="CG31" i="1"/>
  <c r="CH31" i="1"/>
  <c r="CI31" i="1"/>
  <c r="CJ31" i="1"/>
  <c r="CK31" i="1"/>
  <c r="CL31" i="1"/>
  <c r="CM31" i="1"/>
  <c r="CN31" i="1"/>
  <c r="CO31" i="1"/>
  <c r="CP31" i="1"/>
  <c r="CQ31" i="1"/>
  <c r="CR31" i="1"/>
  <c r="CS31" i="1"/>
  <c r="CT31" i="1"/>
  <c r="CU31" i="1"/>
  <c r="CV31" i="1"/>
  <c r="CW31" i="1"/>
  <c r="CX31" i="1"/>
  <c r="CY31" i="1"/>
  <c r="CZ31" i="1"/>
  <c r="DA31" i="1"/>
  <c r="DB31" i="1"/>
  <c r="DC31" i="1"/>
  <c r="DD31" i="1"/>
  <c r="DE31" i="1"/>
  <c r="DF31" i="1"/>
  <c r="DG31" i="1"/>
  <c r="DH31" i="1"/>
  <c r="DI31" i="1"/>
  <c r="DJ31" i="1"/>
  <c r="DK31" i="1"/>
  <c r="DL31" i="1"/>
  <c r="DM31" i="1"/>
  <c r="DN31" i="1"/>
  <c r="DO31" i="1"/>
  <c r="DP31" i="1"/>
  <c r="DQ31" i="1"/>
  <c r="DR31" i="1"/>
  <c r="DS31" i="1"/>
  <c r="DT31" i="1"/>
  <c r="DU31" i="1"/>
  <c r="DV31" i="1"/>
  <c r="DW31" i="1"/>
  <c r="DX31" i="1"/>
  <c r="DY31" i="1"/>
  <c r="DZ31" i="1"/>
  <c r="EA31" i="1"/>
  <c r="EB31" i="1"/>
  <c r="EC31" i="1"/>
  <c r="ED31" i="1"/>
  <c r="EE31" i="1"/>
  <c r="EF31" i="1"/>
  <c r="H41" i="1" l="1"/>
  <c r="P28" i="1"/>
  <c r="G62" i="1" s="1"/>
  <c r="N26" i="1"/>
  <c r="N28" i="1" s="1"/>
  <c r="P34" i="1"/>
  <c r="P33" i="1"/>
  <c r="P35" i="1" l="1"/>
  <c r="P36" i="1" s="1"/>
  <c r="Q32" i="1" s="1"/>
  <c r="Q33" i="1" s="1"/>
  <c r="P38" i="1"/>
  <c r="P56" i="1" s="1"/>
  <c r="P57" i="1" s="1"/>
  <c r="P60" i="1" s="1"/>
  <c r="P62" i="1" l="1"/>
  <c r="Q34" i="1"/>
  <c r="Q35" i="1" l="1"/>
  <c r="Q36" i="1" s="1"/>
  <c r="R32" i="1" s="1"/>
  <c r="Q38" i="1"/>
  <c r="R33" i="1" l="1"/>
  <c r="R38" i="1" s="1"/>
  <c r="R56" i="1" s="1"/>
  <c r="R34" i="1"/>
  <c r="Q56" i="1"/>
  <c r="R35" i="1" l="1"/>
  <c r="R36" i="1" s="1"/>
  <c r="S32" i="1" s="1"/>
  <c r="S33" i="1" s="1"/>
  <c r="S38" i="1" s="1"/>
  <c r="S56" i="1" s="1"/>
  <c r="S34" i="1" l="1"/>
  <c r="S35" i="1" s="1"/>
  <c r="S36" i="1" s="1"/>
  <c r="T32" i="1" s="1"/>
  <c r="T33" i="1" s="1"/>
  <c r="T34" i="1" l="1"/>
  <c r="T35" i="1" s="1"/>
  <c r="T36" i="1" s="1"/>
  <c r="U32" i="1" s="1"/>
  <c r="U33" i="1" s="1"/>
  <c r="T38" i="1"/>
  <c r="U34" i="1" l="1"/>
  <c r="U35" i="1" s="1"/>
  <c r="U36" i="1" s="1"/>
  <c r="V32" i="1" s="1"/>
  <c r="U38" i="1"/>
  <c r="T56" i="1"/>
  <c r="V33" i="1" l="1"/>
  <c r="V38" i="1" s="1"/>
  <c r="V56" i="1" s="1"/>
  <c r="V34" i="1"/>
  <c r="U56" i="1"/>
  <c r="V35" i="1" l="1"/>
  <c r="V36" i="1" s="1"/>
  <c r="W32" i="1" s="1"/>
  <c r="W33" i="1" s="1"/>
  <c r="W38" i="1" s="1"/>
  <c r="W34" i="1" l="1"/>
  <c r="W35" i="1" s="1"/>
  <c r="W36" i="1" s="1"/>
  <c r="X32" i="1" s="1"/>
  <c r="X33" i="1" s="1"/>
  <c r="W56" i="1"/>
  <c r="X38" i="1" l="1"/>
  <c r="X34" i="1"/>
  <c r="X56" i="1" l="1"/>
  <c r="X35" i="1"/>
  <c r="X36" i="1" s="1"/>
  <c r="Y32" i="1" s="1"/>
  <c r="Y33" i="1" s="1"/>
  <c r="Y38" i="1" l="1"/>
  <c r="Y34" i="1"/>
  <c r="Y35" i="1" l="1"/>
  <c r="Y36" i="1" s="1"/>
  <c r="Z32" i="1" s="1"/>
  <c r="Z34" i="1" s="1"/>
  <c r="Y56" i="1"/>
  <c r="Z33" i="1" l="1"/>
  <c r="Z38" i="1" s="1"/>
  <c r="Z56" i="1" s="1"/>
  <c r="Z35" i="1" l="1"/>
  <c r="Z36" i="1" s="1"/>
  <c r="AA32" i="1" s="1"/>
  <c r="AA34" i="1" s="1"/>
  <c r="AA33" i="1" l="1"/>
  <c r="AA38" i="1" s="1"/>
  <c r="AA56" i="1" s="1"/>
  <c r="AA35" i="1" l="1"/>
  <c r="AA36" i="1" s="1"/>
  <c r="AB32" i="1" s="1"/>
  <c r="AB33" i="1" s="1"/>
  <c r="AB38" i="1" s="1"/>
  <c r="AB56" i="1" s="1"/>
  <c r="AB34" i="1" l="1"/>
  <c r="AB35" i="1" s="1"/>
  <c r="AB36" i="1" s="1"/>
  <c r="AC32" i="1" s="1"/>
  <c r="AC33" i="1" l="1"/>
  <c r="AC38" i="1" s="1"/>
  <c r="AC56" i="1" s="1"/>
  <c r="AC34" i="1"/>
  <c r="AC35" i="1" l="1"/>
  <c r="AC36" i="1" s="1"/>
  <c r="AD32" i="1" s="1"/>
  <c r="AD33" i="1" s="1"/>
  <c r="AD38" i="1" s="1"/>
  <c r="AD34" i="1" l="1"/>
  <c r="AD35" i="1" s="1"/>
  <c r="AD36" i="1" s="1"/>
  <c r="AE32" i="1" s="1"/>
  <c r="AE34" i="1" s="1"/>
  <c r="AD56" i="1"/>
  <c r="AE33" i="1" l="1"/>
  <c r="AE38" i="1" s="1"/>
  <c r="AE56" i="1" s="1"/>
  <c r="AE35" i="1" l="1"/>
  <c r="AE36" i="1" s="1"/>
  <c r="AF32" i="1" s="1"/>
  <c r="AF33" i="1" s="1"/>
  <c r="AF38" i="1" s="1"/>
  <c r="AF34" i="1" l="1"/>
  <c r="AF35" i="1" s="1"/>
  <c r="AF36" i="1" s="1"/>
  <c r="AG32" i="1" s="1"/>
  <c r="AG33" i="1" s="1"/>
  <c r="AG38" i="1" s="1"/>
  <c r="AG56" i="1" s="1"/>
  <c r="AF56" i="1"/>
  <c r="AG34" i="1" l="1"/>
  <c r="AG35" i="1" s="1"/>
  <c r="AG36" i="1" s="1"/>
  <c r="AH32" i="1" s="1"/>
  <c r="AH33" i="1" s="1"/>
  <c r="AH38" i="1" s="1"/>
  <c r="AH34" i="1" l="1"/>
  <c r="AH35" i="1" s="1"/>
  <c r="AH36" i="1" s="1"/>
  <c r="AI32" i="1" s="1"/>
  <c r="AI33" i="1" s="1"/>
  <c r="AH56" i="1"/>
  <c r="AI38" i="1" l="1"/>
  <c r="AI34" i="1"/>
  <c r="AI56" i="1" l="1"/>
  <c r="AI35" i="1"/>
  <c r="AI36" i="1" s="1"/>
  <c r="AJ32" i="1" s="1"/>
  <c r="AJ33" i="1" s="1"/>
  <c r="AJ38" i="1" l="1"/>
  <c r="AJ34" i="1"/>
  <c r="AJ35" i="1" l="1"/>
  <c r="AJ36" i="1" s="1"/>
  <c r="AK32" i="1" s="1"/>
  <c r="AK33" i="1" s="1"/>
  <c r="AK38" i="1" s="1"/>
  <c r="AJ56" i="1"/>
  <c r="AK34" i="1" l="1"/>
  <c r="AK35" i="1" s="1"/>
  <c r="AK36" i="1" s="1"/>
  <c r="AL32" i="1" s="1"/>
  <c r="AL33" i="1" s="1"/>
  <c r="AK56" i="1"/>
  <c r="AL38" i="1" l="1"/>
  <c r="AL34" i="1"/>
  <c r="AL35" i="1" s="1"/>
  <c r="AL36" i="1" s="1"/>
  <c r="AM32" i="1" s="1"/>
  <c r="AM33" i="1" s="1"/>
  <c r="AM34" i="1" l="1"/>
  <c r="AM38" i="1"/>
  <c r="AL56" i="1"/>
  <c r="AM56" i="1" l="1"/>
  <c r="AM35" i="1"/>
  <c r="AM36" i="1" s="1"/>
  <c r="AN32" i="1" s="1"/>
  <c r="AN33" i="1" s="1"/>
  <c r="AN34" i="1" l="1"/>
  <c r="AN38" i="1" l="1"/>
  <c r="AN35" i="1"/>
  <c r="AN36" i="1" s="1"/>
  <c r="AO32" i="1" s="1"/>
  <c r="AO33" i="1" s="1"/>
  <c r="AO34" i="1" l="1"/>
  <c r="AN56" i="1"/>
  <c r="AO35" i="1" l="1"/>
  <c r="AO36" i="1" s="1"/>
  <c r="AP32" i="1" s="1"/>
  <c r="AP33" i="1" s="1"/>
  <c r="AO38" i="1"/>
  <c r="AO56" i="1" l="1"/>
  <c r="AP34" i="1"/>
  <c r="AP38" i="1" l="1"/>
  <c r="AP35" i="1"/>
  <c r="AP36" i="1" s="1"/>
  <c r="AQ32" i="1" s="1"/>
  <c r="AQ33" i="1" s="1"/>
  <c r="AQ34" i="1" l="1"/>
  <c r="AP56" i="1"/>
  <c r="AQ35" i="1" l="1"/>
  <c r="AQ36" i="1" s="1"/>
  <c r="AR32" i="1" s="1"/>
  <c r="AR33" i="1" s="1"/>
  <c r="AQ38" i="1"/>
  <c r="AQ56" i="1" l="1"/>
  <c r="AR34" i="1"/>
  <c r="AR35" i="1" l="1"/>
  <c r="AR36" i="1" s="1"/>
  <c r="AS32" i="1" s="1"/>
  <c r="AS33" i="1" s="1"/>
  <c r="AR38" i="1"/>
  <c r="AR56" i="1" l="1"/>
  <c r="AS34" i="1"/>
  <c r="AS38" i="1" l="1"/>
  <c r="AS35" i="1"/>
  <c r="AS36" i="1" s="1"/>
  <c r="AT32" i="1" s="1"/>
  <c r="AT33" i="1" s="1"/>
  <c r="AT34" i="1" l="1"/>
  <c r="AS56" i="1"/>
  <c r="AT38" i="1" l="1"/>
  <c r="AT35" i="1"/>
  <c r="AT36" i="1" s="1"/>
  <c r="AU32" i="1" s="1"/>
  <c r="AU33" i="1" s="1"/>
  <c r="AU34" i="1" l="1"/>
  <c r="AT56" i="1"/>
  <c r="AU38" i="1" l="1"/>
  <c r="AU35" i="1"/>
  <c r="AU36" i="1" s="1"/>
  <c r="AV32" i="1" s="1"/>
  <c r="AV33" i="1" s="1"/>
  <c r="AV34" i="1" l="1"/>
  <c r="AU56" i="1"/>
  <c r="AV38" i="1" l="1"/>
  <c r="AV35" i="1"/>
  <c r="AV36" i="1" s="1"/>
  <c r="AW32" i="1" s="1"/>
  <c r="AW33" i="1" s="1"/>
  <c r="AW34" i="1" l="1"/>
  <c r="AV56" i="1"/>
  <c r="AW38" i="1" l="1"/>
  <c r="AW35" i="1"/>
  <c r="AW36" i="1" s="1"/>
  <c r="AX32" i="1" s="1"/>
  <c r="AX33" i="1" s="1"/>
  <c r="AX34" i="1" l="1"/>
  <c r="AX38" i="1"/>
  <c r="AW56" i="1"/>
  <c r="AX56" i="1" l="1"/>
  <c r="AX35" i="1"/>
  <c r="AX36" i="1" s="1"/>
  <c r="AY32" i="1" s="1"/>
  <c r="AY33" i="1" s="1"/>
  <c r="AY34" i="1" l="1"/>
  <c r="AY38" i="1" l="1"/>
  <c r="AY35" i="1"/>
  <c r="AY36" i="1" s="1"/>
  <c r="AZ32" i="1" s="1"/>
  <c r="AZ33" i="1" s="1"/>
  <c r="AZ34" i="1" l="1"/>
  <c r="AY56" i="1"/>
  <c r="AZ38" i="1" l="1"/>
  <c r="AZ35" i="1"/>
  <c r="AZ36" i="1" s="1"/>
  <c r="BA32" i="1" s="1"/>
  <c r="BA33" i="1" s="1"/>
  <c r="BA34" i="1" l="1"/>
  <c r="AZ56" i="1"/>
  <c r="BA38" i="1" l="1"/>
  <c r="BA35" i="1"/>
  <c r="BA36" i="1" s="1"/>
  <c r="BB32" i="1" s="1"/>
  <c r="BB33" i="1" s="1"/>
  <c r="BB34" i="1" l="1"/>
  <c r="BA56" i="1"/>
  <c r="BB38" i="1" l="1"/>
  <c r="BB35" i="1"/>
  <c r="BB36" i="1" s="1"/>
  <c r="BC32" i="1" s="1"/>
  <c r="BC33" i="1" s="1"/>
  <c r="BC38" i="1" l="1"/>
  <c r="BC34" i="1"/>
  <c r="BB56" i="1"/>
  <c r="BC35" i="1" l="1"/>
  <c r="BC36" i="1" s="1"/>
  <c r="BD32" i="1" s="1"/>
  <c r="BD33" i="1" s="1"/>
  <c r="BC56" i="1"/>
  <c r="BD34" i="1" l="1"/>
  <c r="BD35" i="1" s="1"/>
  <c r="BD36" i="1" s="1"/>
  <c r="BE32" i="1" s="1"/>
  <c r="BE33" i="1" s="1"/>
  <c r="BD38" i="1"/>
  <c r="BE34" i="1" l="1"/>
  <c r="BE38" i="1"/>
  <c r="BD56" i="1"/>
  <c r="BE56" i="1" l="1"/>
  <c r="BE35" i="1"/>
  <c r="BE36" i="1" s="1"/>
  <c r="BF32" i="1" s="1"/>
  <c r="BF33" i="1" s="1"/>
  <c r="BF34" i="1" l="1"/>
  <c r="BF38" i="1" l="1"/>
  <c r="BF35" i="1"/>
  <c r="BF36" i="1" s="1"/>
  <c r="BG32" i="1" s="1"/>
  <c r="BG33" i="1" s="1"/>
  <c r="BG34" i="1" l="1"/>
  <c r="BF56" i="1"/>
  <c r="BG38" i="1" l="1"/>
  <c r="BG35" i="1"/>
  <c r="BG36" i="1" s="1"/>
  <c r="BH32" i="1" s="1"/>
  <c r="BH33" i="1" s="1"/>
  <c r="BH34" i="1" l="1"/>
  <c r="BG56" i="1"/>
  <c r="BH38" i="1" l="1"/>
  <c r="BH35" i="1"/>
  <c r="BH36" i="1" s="1"/>
  <c r="BI32" i="1" s="1"/>
  <c r="BI33" i="1" s="1"/>
  <c r="BI34" i="1" l="1"/>
  <c r="BH56" i="1"/>
  <c r="BI38" i="1" l="1"/>
  <c r="BI35" i="1"/>
  <c r="BI36" i="1" s="1"/>
  <c r="BJ32" i="1" s="1"/>
  <c r="BJ33" i="1" s="1"/>
  <c r="BJ34" i="1" l="1"/>
  <c r="BI56" i="1"/>
  <c r="BJ38" i="1" l="1"/>
  <c r="BJ35" i="1"/>
  <c r="BJ36" i="1" s="1"/>
  <c r="BK32" i="1" s="1"/>
  <c r="BK33" i="1" s="1"/>
  <c r="BK34" i="1" l="1"/>
  <c r="BK38" i="1"/>
  <c r="BJ56" i="1"/>
  <c r="BK56" i="1" l="1"/>
  <c r="BK35" i="1"/>
  <c r="BK36" i="1" s="1"/>
  <c r="BL32" i="1" s="1"/>
  <c r="BL33" i="1" s="1"/>
  <c r="BL34" i="1" l="1"/>
  <c r="BL35" i="1" l="1"/>
  <c r="BL36" i="1" s="1"/>
  <c r="BM32" i="1" s="1"/>
  <c r="BM33" i="1" s="1"/>
  <c r="BL38" i="1"/>
  <c r="BL56" i="1" l="1"/>
  <c r="BM34" i="1"/>
  <c r="BM38" i="1"/>
  <c r="BM56" i="1" l="1"/>
  <c r="BM35" i="1"/>
  <c r="BM36" i="1" s="1"/>
  <c r="BN32" i="1" s="1"/>
  <c r="BN33" i="1" s="1"/>
  <c r="BN38" i="1" l="1"/>
  <c r="BN34" i="1"/>
  <c r="BN35" i="1" l="1"/>
  <c r="BN36" i="1" s="1"/>
  <c r="BO32" i="1" s="1"/>
  <c r="BN56" i="1"/>
  <c r="BO34" i="1" l="1"/>
  <c r="BO33" i="1"/>
  <c r="BO38" i="1" s="1"/>
  <c r="BO56" i="1" s="1"/>
  <c r="BO35" i="1" l="1"/>
  <c r="BO36" i="1" s="1"/>
  <c r="BP32" i="1" s="1"/>
  <c r="BP34" i="1" l="1"/>
  <c r="BP33" i="1"/>
  <c r="BP35" i="1" l="1"/>
  <c r="BP36" i="1" s="1"/>
  <c r="BQ32" i="1" s="1"/>
  <c r="BQ33" i="1" s="1"/>
  <c r="BP38" i="1"/>
  <c r="BP56" i="1" s="1"/>
  <c r="BQ34" i="1"/>
  <c r="BQ38" i="1" l="1"/>
  <c r="BQ35" i="1"/>
  <c r="BQ36" i="1" s="1"/>
  <c r="BR32" i="1" s="1"/>
  <c r="BR33" i="1" s="1"/>
  <c r="BR34" i="1" l="1"/>
  <c r="BQ56" i="1"/>
  <c r="BR38" i="1" l="1"/>
  <c r="BR35" i="1"/>
  <c r="BR36" i="1" s="1"/>
  <c r="BS32" i="1" s="1"/>
  <c r="BS33" i="1" s="1"/>
  <c r="BS34" i="1" l="1"/>
  <c r="BR56" i="1"/>
  <c r="BS38" i="1" l="1"/>
  <c r="BS35" i="1"/>
  <c r="BS36" i="1" s="1"/>
  <c r="BT32" i="1" s="1"/>
  <c r="BT33" i="1" s="1"/>
  <c r="BT34" i="1" l="1"/>
  <c r="BS56" i="1"/>
  <c r="BT38" i="1" l="1"/>
  <c r="BT35" i="1"/>
  <c r="BT36" i="1" s="1"/>
  <c r="BU32" i="1" s="1"/>
  <c r="BU33" i="1" s="1"/>
  <c r="BU34" i="1" l="1"/>
  <c r="BT56" i="1"/>
  <c r="BU38" i="1" l="1"/>
  <c r="BU35" i="1"/>
  <c r="BU36" i="1" s="1"/>
  <c r="BV32" i="1" s="1"/>
  <c r="BV33" i="1" s="1"/>
  <c r="BV34" i="1" l="1"/>
  <c r="BU56" i="1"/>
  <c r="BV38" i="1" l="1"/>
  <c r="BV35" i="1"/>
  <c r="BV36" i="1" s="1"/>
  <c r="BW32" i="1" s="1"/>
  <c r="BW33" i="1" s="1"/>
  <c r="BW34" i="1" l="1"/>
  <c r="BV56" i="1"/>
  <c r="BW38" i="1" l="1"/>
  <c r="BW35" i="1"/>
  <c r="BW36" i="1" s="1"/>
  <c r="BX32" i="1" s="1"/>
  <c r="BX33" i="1" s="1"/>
  <c r="BX34" i="1" l="1"/>
  <c r="BW56" i="1"/>
  <c r="BX38" i="1" l="1"/>
  <c r="BX35" i="1"/>
  <c r="BX36" i="1" s="1"/>
  <c r="BY32" i="1" s="1"/>
  <c r="BY33" i="1" s="1"/>
  <c r="BY34" i="1" l="1"/>
  <c r="BY38" i="1"/>
  <c r="BX56" i="1"/>
  <c r="BY56" i="1" l="1"/>
  <c r="BY35" i="1"/>
  <c r="BY36" i="1" s="1"/>
  <c r="BZ32" i="1" s="1"/>
  <c r="BZ33" i="1" s="1"/>
  <c r="BZ38" i="1" l="1"/>
  <c r="BZ34" i="1"/>
  <c r="BZ35" i="1" l="1"/>
  <c r="BZ36" i="1" s="1"/>
  <c r="CA32" i="1" s="1"/>
  <c r="BZ56" i="1"/>
  <c r="CA34" i="1" l="1"/>
  <c r="CA33" i="1"/>
  <c r="CA35" i="1" s="1"/>
  <c r="CA36" i="1" s="1"/>
  <c r="CB32" i="1" s="1"/>
  <c r="CB33" i="1" s="1"/>
  <c r="CA38" i="1" l="1"/>
  <c r="CA56" i="1" s="1"/>
  <c r="CB34" i="1"/>
  <c r="CB38" i="1" l="1"/>
  <c r="CB35" i="1"/>
  <c r="CB36" i="1" s="1"/>
  <c r="CC32" i="1" s="1"/>
  <c r="CC33" i="1" s="1"/>
  <c r="CC34" i="1" l="1"/>
  <c r="CB56" i="1"/>
  <c r="CC38" i="1" l="1"/>
  <c r="CC35" i="1"/>
  <c r="CC36" i="1" s="1"/>
  <c r="CD32" i="1" s="1"/>
  <c r="CD33" i="1" s="1"/>
  <c r="CD34" i="1" l="1"/>
  <c r="CC56" i="1"/>
  <c r="CD38" i="1" l="1"/>
  <c r="CD35" i="1"/>
  <c r="CD36" i="1" s="1"/>
  <c r="CE32" i="1" s="1"/>
  <c r="CE33" i="1" s="1"/>
  <c r="CE38" i="1" l="1"/>
  <c r="CE34" i="1"/>
  <c r="CD56" i="1"/>
  <c r="CE35" i="1" l="1"/>
  <c r="CE36" i="1" s="1"/>
  <c r="CF32" i="1" s="1"/>
  <c r="CE56" i="1"/>
  <c r="CF34" i="1" l="1"/>
  <c r="CF33" i="1"/>
  <c r="CF38" i="1" s="1"/>
  <c r="CF35" i="1" l="1"/>
  <c r="CF36" i="1" s="1"/>
  <c r="CG32" i="1" s="1"/>
  <c r="CF56" i="1"/>
  <c r="CG34" i="1" l="1"/>
  <c r="CG33" i="1"/>
  <c r="CG38" i="1" s="1"/>
  <c r="CG35" i="1" l="1"/>
  <c r="CG36" i="1" s="1"/>
  <c r="CH32" i="1" s="1"/>
  <c r="CH33" i="1" s="1"/>
  <c r="CG56" i="1"/>
  <c r="CH34" i="1" l="1"/>
  <c r="CH35" i="1" s="1"/>
  <c r="CH36" i="1" s="1"/>
  <c r="CI32" i="1" s="1"/>
  <c r="CI33" i="1" s="1"/>
  <c r="CH38" i="1"/>
  <c r="CI34" i="1" l="1"/>
  <c r="CH56" i="1"/>
  <c r="CI38" i="1" l="1"/>
  <c r="CI35" i="1"/>
  <c r="CI36" i="1" s="1"/>
  <c r="CJ32" i="1" s="1"/>
  <c r="CJ33" i="1" s="1"/>
  <c r="CJ38" i="1" l="1"/>
  <c r="CJ34" i="1"/>
  <c r="CI56" i="1"/>
  <c r="CJ35" i="1" l="1"/>
  <c r="CJ36" i="1" s="1"/>
  <c r="CK32" i="1" s="1"/>
  <c r="CJ56" i="1"/>
  <c r="CK34" i="1" l="1"/>
  <c r="CK33" i="1"/>
  <c r="CK38" i="1" s="1"/>
  <c r="CK35" i="1" l="1"/>
  <c r="CK36" i="1" s="1"/>
  <c r="CL32" i="1" s="1"/>
  <c r="CL33" i="1" s="1"/>
  <c r="CK56" i="1"/>
  <c r="CL34" i="1" l="1"/>
  <c r="CL35" i="1" s="1"/>
  <c r="CL36" i="1" s="1"/>
  <c r="CM32" i="1" s="1"/>
  <c r="CM33" i="1" s="1"/>
  <c r="CL38" i="1"/>
  <c r="CM34" i="1" l="1"/>
  <c r="CL56" i="1"/>
  <c r="CM38" i="1" l="1"/>
  <c r="CM35" i="1"/>
  <c r="CM36" i="1" s="1"/>
  <c r="CN32" i="1" s="1"/>
  <c r="CN33" i="1" s="1"/>
  <c r="CN38" i="1" l="1"/>
  <c r="CN34" i="1"/>
  <c r="CM56" i="1"/>
  <c r="CN35" i="1" l="1"/>
  <c r="CN36" i="1" s="1"/>
  <c r="CO32" i="1" s="1"/>
  <c r="CN56" i="1"/>
  <c r="CO34" i="1" l="1"/>
  <c r="CO33" i="1"/>
  <c r="CO38" i="1" s="1"/>
  <c r="CO35" i="1" l="1"/>
  <c r="CO36" i="1" s="1"/>
  <c r="CP32" i="1" s="1"/>
  <c r="CO56" i="1"/>
  <c r="CP34" i="1" l="1"/>
  <c r="CP33" i="1"/>
  <c r="CP35" i="1" s="1"/>
  <c r="CP36" i="1" s="1"/>
  <c r="CQ32" i="1" s="1"/>
  <c r="CQ33" i="1" s="1"/>
  <c r="CP38" i="1" l="1"/>
  <c r="CP56" i="1" s="1"/>
  <c r="CQ34" i="1"/>
  <c r="CQ38" i="1" l="1"/>
  <c r="CQ35" i="1"/>
  <c r="CQ36" i="1" s="1"/>
  <c r="CR32" i="1" s="1"/>
  <c r="CR33" i="1" s="1"/>
  <c r="CR34" i="1" l="1"/>
  <c r="CQ56" i="1"/>
  <c r="CR35" i="1" l="1"/>
  <c r="CR36" i="1" s="1"/>
  <c r="CS32" i="1" s="1"/>
  <c r="CS33" i="1" s="1"/>
  <c r="CR38" i="1"/>
  <c r="CR56" i="1" l="1"/>
  <c r="CS34" i="1"/>
  <c r="CS38" i="1" l="1"/>
  <c r="CS35" i="1"/>
  <c r="CS36" i="1" s="1"/>
  <c r="CT32" i="1" s="1"/>
  <c r="CT33" i="1" s="1"/>
  <c r="CT34" i="1" l="1"/>
  <c r="CS56" i="1"/>
  <c r="CT38" i="1" l="1"/>
  <c r="CT35" i="1"/>
  <c r="CT36" i="1" s="1"/>
  <c r="CU32" i="1" s="1"/>
  <c r="CU33" i="1" s="1"/>
  <c r="CU34" i="1" l="1"/>
  <c r="CT56" i="1"/>
  <c r="CU38" i="1" l="1"/>
  <c r="CU35" i="1"/>
  <c r="CU36" i="1" s="1"/>
  <c r="CV32" i="1" s="1"/>
  <c r="CV33" i="1" s="1"/>
  <c r="CV34" i="1" l="1"/>
  <c r="CU56" i="1"/>
  <c r="CV38" i="1" l="1"/>
  <c r="CV35" i="1"/>
  <c r="CV36" i="1" s="1"/>
  <c r="CW32" i="1" s="1"/>
  <c r="CW33" i="1" s="1"/>
  <c r="CW34" i="1" l="1"/>
  <c r="CV56" i="1"/>
  <c r="CW38" i="1" l="1"/>
  <c r="CW35" i="1"/>
  <c r="CW36" i="1" s="1"/>
  <c r="CX32" i="1" s="1"/>
  <c r="CX33" i="1" l="1"/>
  <c r="CX34" i="1"/>
  <c r="CW56" i="1"/>
  <c r="CX38" i="1" l="1"/>
  <c r="CX35" i="1"/>
  <c r="CX36" i="1" s="1"/>
  <c r="CY32" i="1" s="1"/>
  <c r="CY33" i="1" s="1"/>
  <c r="CY34" i="1" l="1"/>
  <c r="CX56" i="1"/>
  <c r="CY38" i="1" l="1"/>
  <c r="CY35" i="1"/>
  <c r="CY36" i="1" s="1"/>
  <c r="CZ32" i="1" s="1"/>
  <c r="CZ33" i="1" s="1"/>
  <c r="CZ34" i="1" l="1"/>
  <c r="CY56" i="1"/>
  <c r="CZ38" i="1" l="1"/>
  <c r="CZ35" i="1"/>
  <c r="CZ36" i="1" s="1"/>
  <c r="DA32" i="1" s="1"/>
  <c r="DA33" i="1" s="1"/>
  <c r="DA34" i="1" l="1"/>
  <c r="CZ56" i="1"/>
  <c r="DA38" i="1" l="1"/>
  <c r="DA35" i="1"/>
  <c r="DA36" i="1" s="1"/>
  <c r="DB32" i="1" s="1"/>
  <c r="DB33" i="1" s="1"/>
  <c r="DA56" i="1" l="1"/>
  <c r="DB34" i="1"/>
  <c r="DB38" i="1" l="1"/>
  <c r="DB35" i="1"/>
  <c r="DB36" i="1" s="1"/>
  <c r="DC32" i="1" s="1"/>
  <c r="DC33" i="1" s="1"/>
  <c r="DC38" i="1" l="1"/>
  <c r="DC34" i="1"/>
  <c r="DB56" i="1"/>
  <c r="DC35" i="1" l="1"/>
  <c r="DC36" i="1" s="1"/>
  <c r="DD32" i="1" s="1"/>
  <c r="DD33" i="1" s="1"/>
  <c r="DC56" i="1"/>
  <c r="DD34" i="1" l="1"/>
  <c r="DD38" i="1" l="1"/>
  <c r="DD35" i="1"/>
  <c r="DD36" i="1" s="1"/>
  <c r="DE32" i="1" s="1"/>
  <c r="DE33" i="1" s="1"/>
  <c r="DE34" i="1" l="1"/>
  <c r="DD56" i="1"/>
  <c r="DE38" i="1" l="1"/>
  <c r="DE35" i="1"/>
  <c r="DE36" i="1" s="1"/>
  <c r="DF32" i="1" s="1"/>
  <c r="DF33" i="1" s="1"/>
  <c r="DF34" i="1" l="1"/>
  <c r="DE56" i="1"/>
  <c r="DF38" i="1" l="1"/>
  <c r="DF35" i="1"/>
  <c r="DF36" i="1" s="1"/>
  <c r="DG32" i="1" s="1"/>
  <c r="DG33" i="1" s="1"/>
  <c r="DG34" i="1" l="1"/>
  <c r="DF56" i="1"/>
  <c r="DG38" i="1" l="1"/>
  <c r="DG35" i="1"/>
  <c r="DG36" i="1" s="1"/>
  <c r="DH32" i="1" s="1"/>
  <c r="DH33" i="1" s="1"/>
  <c r="DH34" i="1" l="1"/>
  <c r="DG56" i="1"/>
  <c r="DH35" i="1" l="1"/>
  <c r="DH36" i="1" s="1"/>
  <c r="DI32" i="1" s="1"/>
  <c r="DI33" i="1" s="1"/>
  <c r="DH38" i="1"/>
  <c r="DH56" i="1" l="1"/>
  <c r="DI38" i="1"/>
  <c r="DI34" i="1"/>
  <c r="DI35" i="1" l="1"/>
  <c r="DI36" i="1" s="1"/>
  <c r="DJ32" i="1" s="1"/>
  <c r="DI56" i="1"/>
  <c r="DJ34" i="1" l="1"/>
  <c r="DJ33" i="1"/>
  <c r="DJ38" i="1" s="1"/>
  <c r="DJ35" i="1" l="1"/>
  <c r="DJ36" i="1" s="1"/>
  <c r="DK32" i="1" s="1"/>
  <c r="DJ56" i="1"/>
  <c r="DK34" i="1" l="1"/>
  <c r="DK33" i="1"/>
  <c r="DK38" i="1" s="1"/>
  <c r="DK35" i="1" l="1"/>
  <c r="DK36" i="1" s="1"/>
  <c r="DL32" i="1" s="1"/>
  <c r="DK56" i="1"/>
  <c r="DL34" i="1" l="1"/>
  <c r="DL33" i="1"/>
  <c r="DL35" i="1" l="1"/>
  <c r="DL36" i="1" s="1"/>
  <c r="DM32" i="1" s="1"/>
  <c r="DM33" i="1" s="1"/>
  <c r="DL38" i="1"/>
  <c r="DL56" i="1" s="1"/>
  <c r="DM34" i="1" l="1"/>
  <c r="DM35" i="1" s="1"/>
  <c r="DM36" i="1" s="1"/>
  <c r="DN32" i="1" s="1"/>
  <c r="DN33" i="1" s="1"/>
  <c r="DM38" i="1"/>
  <c r="DM56" i="1" l="1"/>
  <c r="DN34" i="1"/>
  <c r="DN35" i="1" l="1"/>
  <c r="DN36" i="1" s="1"/>
  <c r="DO32" i="1" s="1"/>
  <c r="DO33" i="1" s="1"/>
  <c r="DN38" i="1"/>
  <c r="DN56" i="1" l="1"/>
  <c r="DO34" i="1"/>
  <c r="DO38" i="1" l="1"/>
  <c r="DO35" i="1"/>
  <c r="DO36" i="1" s="1"/>
  <c r="DP32" i="1" s="1"/>
  <c r="DP33" i="1" s="1"/>
  <c r="DP34" i="1" l="1"/>
  <c r="DO56" i="1"/>
  <c r="DP35" i="1" l="1"/>
  <c r="DP36" i="1" s="1"/>
  <c r="DQ32" i="1" s="1"/>
  <c r="DQ33" i="1" s="1"/>
  <c r="DP38" i="1"/>
  <c r="DP56" i="1" l="1"/>
  <c r="DQ34" i="1"/>
  <c r="P53" i="1"/>
  <c r="DQ35" i="1" l="1"/>
  <c r="DQ36" i="1" s="1"/>
  <c r="DR32" i="1" s="1"/>
  <c r="DR33" i="1" s="1"/>
  <c r="DQ38" i="1"/>
  <c r="P54" i="1"/>
  <c r="DQ56" i="1" l="1"/>
  <c r="Q57" i="1"/>
  <c r="Q60" i="1" s="1"/>
  <c r="DR34" i="1"/>
  <c r="Q62" i="1" l="1"/>
  <c r="DR35" i="1"/>
  <c r="DR36" i="1" s="1"/>
  <c r="DS32" i="1" s="1"/>
  <c r="DS33" i="1" s="1"/>
  <c r="DR38" i="1"/>
  <c r="Q53" i="1"/>
  <c r="Q54" i="1" l="1"/>
  <c r="DR56" i="1"/>
  <c r="DS34" i="1"/>
  <c r="R57" i="1" l="1"/>
  <c r="R60" i="1" s="1"/>
  <c r="DS38" i="1"/>
  <c r="DS35" i="1"/>
  <c r="DS36" i="1" s="1"/>
  <c r="DT32" i="1" s="1"/>
  <c r="DT33" i="1" s="1"/>
  <c r="R53" i="1" l="1"/>
  <c r="R54" i="1" s="1"/>
  <c r="R62" i="1"/>
  <c r="DT34" i="1"/>
  <c r="DS56" i="1"/>
  <c r="S57" i="1" l="1"/>
  <c r="S53" i="1" s="1"/>
  <c r="DT35" i="1"/>
  <c r="DT36" i="1" s="1"/>
  <c r="DU32" i="1" s="1"/>
  <c r="DU33" i="1" s="1"/>
  <c r="DT38" i="1"/>
  <c r="S60" i="1" l="1"/>
  <c r="S62" i="1" s="1"/>
  <c r="S54" i="1"/>
  <c r="DT56" i="1"/>
  <c r="DU34" i="1"/>
  <c r="T57" i="1" l="1"/>
  <c r="T60" i="1" s="1"/>
  <c r="DU38" i="1"/>
  <c r="DU35" i="1"/>
  <c r="DU36" i="1" s="1"/>
  <c r="DV32" i="1" s="1"/>
  <c r="DV33" i="1" s="1"/>
  <c r="T53" i="1" l="1"/>
  <c r="T54" i="1" s="1"/>
  <c r="T62" i="1"/>
  <c r="DU56" i="1"/>
  <c r="DV34" i="1"/>
  <c r="DV35" i="1" l="1"/>
  <c r="DV36" i="1" s="1"/>
  <c r="DW32" i="1" s="1"/>
  <c r="DW33" i="1" s="1"/>
  <c r="DV38" i="1"/>
  <c r="U57" i="1"/>
  <c r="U60" i="1" s="1"/>
  <c r="U62" i="1" s="1"/>
  <c r="U53" i="1" l="1"/>
  <c r="U54" i="1" s="1"/>
  <c r="DV56" i="1"/>
  <c r="DW34" i="1"/>
  <c r="V57" i="1" l="1"/>
  <c r="V60" i="1" s="1"/>
  <c r="V62" i="1" s="1"/>
  <c r="DW35" i="1"/>
  <c r="DW36" i="1" s="1"/>
  <c r="DX32" i="1" s="1"/>
  <c r="DX33" i="1" s="1"/>
  <c r="DW38" i="1"/>
  <c r="V53" i="1" l="1"/>
  <c r="V54" i="1" s="1"/>
  <c r="W57" i="1" s="1"/>
  <c r="W60" i="1" s="1"/>
  <c r="W62" i="1" s="1"/>
  <c r="DW56" i="1"/>
  <c r="DX34" i="1"/>
  <c r="DX35" i="1" l="1"/>
  <c r="DX36" i="1" s="1"/>
  <c r="DY32" i="1" s="1"/>
  <c r="DY33" i="1" s="1"/>
  <c r="DX38" i="1"/>
  <c r="W53" i="1"/>
  <c r="W54" i="1" l="1"/>
  <c r="X57" i="1" s="1"/>
  <c r="X60" i="1" s="1"/>
  <c r="X62" i="1" s="1"/>
  <c r="DX56" i="1"/>
  <c r="DY34" i="1"/>
  <c r="DY38" i="1" l="1"/>
  <c r="DY35" i="1"/>
  <c r="DY36" i="1" s="1"/>
  <c r="DZ32" i="1" s="1"/>
  <c r="DZ33" i="1" s="1"/>
  <c r="X53" i="1"/>
  <c r="X54" i="1" l="1"/>
  <c r="Y57" i="1" s="1"/>
  <c r="Y60" i="1" s="1"/>
  <c r="Y62" i="1" s="1"/>
  <c r="DZ34" i="1"/>
  <c r="DY56" i="1"/>
  <c r="DZ38" i="1" l="1"/>
  <c r="DZ35" i="1"/>
  <c r="DZ36" i="1" s="1"/>
  <c r="EA32" i="1" s="1"/>
  <c r="EA33" i="1" s="1"/>
  <c r="Y53" i="1"/>
  <c r="EA34" i="1" l="1"/>
  <c r="DZ56" i="1"/>
  <c r="Y54" i="1"/>
  <c r="Z57" i="1" l="1"/>
  <c r="Z60" i="1" s="1"/>
  <c r="Z62" i="1" s="1"/>
  <c r="EA35" i="1"/>
  <c r="EA36" i="1" s="1"/>
  <c r="EB32" i="1" s="1"/>
  <c r="EB33" i="1" s="1"/>
  <c r="EA38" i="1"/>
  <c r="Z53" i="1" l="1"/>
  <c r="EB34" i="1"/>
  <c r="EA56" i="1"/>
  <c r="Z54" i="1" l="1"/>
  <c r="AA57" i="1" s="1"/>
  <c r="AA60" i="1" s="1"/>
  <c r="AA62" i="1" s="1"/>
  <c r="EB35" i="1"/>
  <c r="EB36" i="1" s="1"/>
  <c r="EC32" i="1" s="1"/>
  <c r="EC33" i="1" s="1"/>
  <c r="EB38" i="1"/>
  <c r="AA53" i="1" l="1"/>
  <c r="AA54" i="1" s="1"/>
  <c r="AB57" i="1" s="1"/>
  <c r="AB60" i="1" s="1"/>
  <c r="AB62" i="1" s="1"/>
  <c r="EB56" i="1"/>
  <c r="EC34" i="1"/>
  <c r="AB53" i="1" l="1"/>
  <c r="AB54" i="1" s="1"/>
  <c r="AC57" i="1" s="1"/>
  <c r="AC60" i="1" s="1"/>
  <c r="AC62" i="1" s="1"/>
  <c r="EC35" i="1"/>
  <c r="EC36" i="1" s="1"/>
  <c r="ED32" i="1" s="1"/>
  <c r="ED33" i="1" s="1"/>
  <c r="EC38" i="1"/>
  <c r="EC56" i="1" l="1"/>
  <c r="AC53" i="1"/>
  <c r="ED34" i="1"/>
  <c r="AC54" i="1" l="1"/>
  <c r="AD57" i="1" s="1"/>
  <c r="AD60" i="1" s="1"/>
  <c r="AD62" i="1" s="1"/>
  <c r="ED35" i="1"/>
  <c r="ED36" i="1" s="1"/>
  <c r="EE32" i="1" s="1"/>
  <c r="EE33" i="1" s="1"/>
  <c r="ED38" i="1"/>
  <c r="AD53" i="1" l="1"/>
  <c r="EE34" i="1"/>
  <c r="ED56" i="1"/>
  <c r="AD54" i="1" l="1"/>
  <c r="AE57" i="1" s="1"/>
  <c r="AE60" i="1" s="1"/>
  <c r="AE62" i="1" s="1"/>
  <c r="EE35" i="1"/>
  <c r="EE36" i="1" s="1"/>
  <c r="EF32" i="1" s="1"/>
  <c r="EF33" i="1" s="1"/>
  <c r="EE38" i="1"/>
  <c r="AE53" i="1" l="1"/>
  <c r="AE54" i="1" s="1"/>
  <c r="AF57" i="1" s="1"/>
  <c r="AF60" i="1" s="1"/>
  <c r="AF62" i="1" s="1"/>
  <c r="EF34" i="1"/>
  <c r="EE56" i="1"/>
  <c r="J37" i="1" l="1"/>
  <c r="J56" i="1" s="1"/>
  <c r="N34" i="1"/>
  <c r="N38" i="1" s="1"/>
  <c r="EF38" i="1"/>
  <c r="EF35" i="1"/>
  <c r="EF36" i="1" s="1"/>
  <c r="AF53" i="1"/>
  <c r="AF54" i="1" l="1"/>
  <c r="AG57" i="1" s="1"/>
  <c r="AG60" i="1" s="1"/>
  <c r="AG62" i="1" s="1"/>
  <c r="EF56" i="1"/>
  <c r="AG53" i="1" l="1"/>
  <c r="AG54" i="1" l="1"/>
  <c r="AH57" i="1" s="1"/>
  <c r="AH53" i="1" l="1"/>
  <c r="AH54" i="1" s="1"/>
  <c r="AH60" i="1"/>
  <c r="AH62" i="1" s="1"/>
  <c r="AI57" i="1" l="1"/>
  <c r="AI60" i="1" s="1"/>
  <c r="AI62" i="1" s="1"/>
  <c r="AI53" i="1" l="1"/>
  <c r="AI54" i="1" s="1"/>
  <c r="AJ57" i="1" s="1"/>
  <c r="AJ60" i="1" s="1"/>
  <c r="AJ62" i="1" s="1"/>
  <c r="AJ53" i="1" l="1"/>
  <c r="AJ54" i="1" s="1"/>
  <c r="AK57" i="1" l="1"/>
  <c r="AK60" i="1" l="1"/>
  <c r="AK62" i="1" s="1"/>
  <c r="AK53" i="1"/>
  <c r="AK54" i="1" l="1"/>
  <c r="AL57" i="1" s="1"/>
  <c r="AL60" i="1" s="1"/>
  <c r="AL62" i="1" s="1"/>
  <c r="AL53" i="1" l="1"/>
  <c r="AL54" i="1" s="1"/>
  <c r="AM57" i="1" l="1"/>
  <c r="AM60" i="1" s="1"/>
  <c r="AM62" i="1" s="1"/>
  <c r="AM53" i="1" l="1"/>
  <c r="AM54" i="1" s="1"/>
  <c r="AN57" i="1" s="1"/>
  <c r="AN60" i="1" s="1"/>
  <c r="AN62" i="1" s="1"/>
  <c r="AN53" i="1" l="1"/>
  <c r="AN54" i="1" l="1"/>
  <c r="AO57" i="1" l="1"/>
  <c r="AO60" i="1" s="1"/>
  <c r="AO62" i="1" s="1"/>
  <c r="AO53" i="1" l="1"/>
  <c r="AO54" i="1" s="1"/>
  <c r="AP57" i="1" s="1"/>
  <c r="AP60" i="1" s="1"/>
  <c r="AP62" i="1" s="1"/>
  <c r="AP53" i="1" l="1"/>
  <c r="AP54" i="1" l="1"/>
  <c r="AQ57" i="1" s="1"/>
  <c r="AQ60" i="1" s="1"/>
  <c r="AQ62" i="1" s="1"/>
  <c r="AQ53" i="1" l="1"/>
  <c r="AQ54" i="1" s="1"/>
  <c r="AR57" i="1" s="1"/>
  <c r="AR60" i="1" s="1"/>
  <c r="AR62" i="1" s="1"/>
  <c r="AR53" i="1" l="1"/>
  <c r="AR54" i="1" s="1"/>
  <c r="AS57" i="1" l="1"/>
  <c r="AS60" i="1" s="1"/>
  <c r="AS62" i="1" s="1"/>
  <c r="AS53" i="1" l="1"/>
  <c r="AS54" i="1" l="1"/>
  <c r="AT57" i="1" s="1"/>
  <c r="AT60" i="1" s="1"/>
  <c r="AT62" i="1" s="1"/>
  <c r="AT53" i="1" l="1"/>
  <c r="AT54" i="1" l="1"/>
  <c r="AU57" i="1" s="1"/>
  <c r="AU60" i="1" s="1"/>
  <c r="AU62" i="1" s="1"/>
  <c r="AU53" i="1" l="1"/>
  <c r="AU54" i="1" l="1"/>
  <c r="AV57" i="1" s="1"/>
  <c r="AV60" i="1" s="1"/>
  <c r="AV62" i="1" s="1"/>
  <c r="AV53" i="1" l="1"/>
  <c r="AV54" i="1" l="1"/>
  <c r="AW57" i="1" s="1"/>
  <c r="AW60" i="1" s="1"/>
  <c r="AW62" i="1" s="1"/>
  <c r="AW53" i="1" l="1"/>
  <c r="AW54" i="1" l="1"/>
  <c r="AX57" i="1" s="1"/>
  <c r="AX60" i="1" s="1"/>
  <c r="AX62" i="1" s="1"/>
  <c r="AX53" i="1" l="1"/>
  <c r="AX54" i="1" l="1"/>
  <c r="AY57" i="1" s="1"/>
  <c r="AY60" i="1" s="1"/>
  <c r="AY62" i="1" s="1"/>
  <c r="AY53" i="1" l="1"/>
  <c r="AY54" i="1" l="1"/>
  <c r="AZ57" i="1" s="1"/>
  <c r="AZ60" i="1" s="1"/>
  <c r="AZ62" i="1" s="1"/>
  <c r="AZ53" i="1" l="1"/>
  <c r="AZ54" i="1" l="1"/>
  <c r="BA57" i="1" s="1"/>
  <c r="BA60" i="1" s="1"/>
  <c r="BA62" i="1" s="1"/>
  <c r="BA53" i="1" l="1"/>
  <c r="BA54" i="1" l="1"/>
  <c r="BB57" i="1" s="1"/>
  <c r="BB60" i="1" s="1"/>
  <c r="BB62" i="1" s="1"/>
  <c r="BB53" i="1" l="1"/>
  <c r="BB54" i="1" l="1"/>
  <c r="BC57" i="1" s="1"/>
  <c r="BC60" i="1" s="1"/>
  <c r="BC62" i="1" s="1"/>
  <c r="BC53" i="1" l="1"/>
  <c r="BC54" i="1" s="1"/>
  <c r="BD57" i="1" l="1"/>
  <c r="BD60" i="1" s="1"/>
  <c r="BD62" i="1" s="1"/>
  <c r="BD53" i="1" l="1"/>
  <c r="BD54" i="1" s="1"/>
  <c r="BE57" i="1" s="1"/>
  <c r="BE60" i="1" s="1"/>
  <c r="BE62" i="1" s="1"/>
  <c r="BE53" i="1" l="1"/>
  <c r="BE54" i="1" s="1"/>
  <c r="BF57" i="1" s="1"/>
  <c r="BF60" i="1" s="1"/>
  <c r="BF62" i="1" s="1"/>
  <c r="BF53" i="1" l="1"/>
  <c r="BF54" i="1" l="1"/>
  <c r="BG57" i="1" s="1"/>
  <c r="BG60" i="1" s="1"/>
  <c r="BG62" i="1" s="1"/>
  <c r="BG53" i="1" l="1"/>
  <c r="BG54" i="1" l="1"/>
  <c r="BH57" i="1" s="1"/>
  <c r="BH60" i="1" s="1"/>
  <c r="BH62" i="1" s="1"/>
  <c r="BH53" i="1" l="1"/>
  <c r="BH54" i="1" l="1"/>
  <c r="BI57" i="1" s="1"/>
  <c r="BI60" i="1" s="1"/>
  <c r="BI62" i="1" s="1"/>
  <c r="BI53" i="1" l="1"/>
  <c r="BI54" i="1" s="1"/>
  <c r="BJ57" i="1" s="1"/>
  <c r="BJ60" i="1" s="1"/>
  <c r="BJ62" i="1" s="1"/>
  <c r="BJ53" i="1" l="1"/>
  <c r="BJ54" i="1" s="1"/>
  <c r="BK57" i="1" s="1"/>
  <c r="BK60" i="1" s="1"/>
  <c r="BK62" i="1" s="1"/>
  <c r="BK53" i="1" l="1"/>
  <c r="BK54" i="1" l="1"/>
  <c r="BL57" i="1" s="1"/>
  <c r="BL60" i="1" s="1"/>
  <c r="BL62" i="1" s="1"/>
  <c r="BL53" i="1" l="1"/>
  <c r="BL54" i="1" l="1"/>
  <c r="BM57" i="1" s="1"/>
  <c r="BM60" i="1" s="1"/>
  <c r="BM62" i="1" s="1"/>
  <c r="BM53" i="1" l="1"/>
  <c r="BM54" i="1" l="1"/>
  <c r="BN57" i="1" s="1"/>
  <c r="BN60" i="1" s="1"/>
  <c r="BN62" i="1" s="1"/>
  <c r="BN53" i="1" l="1"/>
  <c r="BN54" i="1" l="1"/>
  <c r="BO57" i="1" s="1"/>
  <c r="BO60" i="1" s="1"/>
  <c r="BO62" i="1" s="1"/>
  <c r="BO53" i="1" l="1"/>
  <c r="BO54" i="1" l="1"/>
  <c r="BP57" i="1" l="1"/>
  <c r="BP60" i="1" s="1"/>
  <c r="BP62" i="1" s="1"/>
  <c r="BP53" i="1" l="1"/>
  <c r="BP54" i="1" l="1"/>
  <c r="BQ57" i="1" s="1"/>
  <c r="BQ60" i="1" s="1"/>
  <c r="BQ62" i="1" s="1"/>
  <c r="BQ53" i="1" l="1"/>
  <c r="BQ54" i="1" l="1"/>
  <c r="BR57" i="1" s="1"/>
  <c r="BR60" i="1" s="1"/>
  <c r="BR62" i="1" s="1"/>
  <c r="BR53" i="1" l="1"/>
  <c r="BR54" i="1" l="1"/>
  <c r="BS57" i="1" l="1"/>
  <c r="BS60" i="1" s="1"/>
  <c r="BS62" i="1" s="1"/>
  <c r="BS53" i="1" l="1"/>
  <c r="BS54" i="1" s="1"/>
  <c r="BT57" i="1" l="1"/>
  <c r="BT60" i="1" s="1"/>
  <c r="BT62" i="1" s="1"/>
  <c r="BT53" i="1" l="1"/>
  <c r="BT54" i="1" l="1"/>
  <c r="BU57" i="1" l="1"/>
  <c r="BU60" i="1" s="1"/>
  <c r="BU62" i="1" s="1"/>
  <c r="BU53" i="1" l="1"/>
  <c r="BU54" i="1" s="1"/>
  <c r="BV57" i="1" l="1"/>
  <c r="BV60" i="1" s="1"/>
  <c r="BV62" i="1" s="1"/>
  <c r="BV53" i="1"/>
  <c r="BV54" i="1" s="1"/>
  <c r="BW57" i="1" l="1"/>
  <c r="BW60" i="1" s="1"/>
  <c r="BW62" i="1" s="1"/>
  <c r="BW53" i="1" l="1"/>
  <c r="BW54" i="1" s="1"/>
  <c r="BX57" i="1" s="1"/>
  <c r="BX60" i="1" s="1"/>
  <c r="BX62" i="1" s="1"/>
  <c r="BX53" i="1" l="1"/>
  <c r="BX54" i="1" s="1"/>
  <c r="BY57" i="1" l="1"/>
  <c r="BY60" i="1" s="1"/>
  <c r="BY62" i="1" s="1"/>
  <c r="BY53" i="1" l="1"/>
  <c r="BY54" i="1" l="1"/>
  <c r="BZ57" i="1" l="1"/>
  <c r="BZ60" i="1" s="1"/>
  <c r="BZ62" i="1" s="1"/>
  <c r="BZ53" i="1" l="1"/>
  <c r="BZ54" i="1" s="1"/>
  <c r="CA57" i="1" l="1"/>
  <c r="CA60" i="1" s="1"/>
  <c r="CA62" i="1" s="1"/>
  <c r="CA53" i="1" l="1"/>
  <c r="CA54" i="1" s="1"/>
  <c r="CB57" i="1" s="1"/>
  <c r="CB60" i="1" s="1"/>
  <c r="CB62" i="1" s="1"/>
  <c r="CB53" i="1" l="1"/>
  <c r="CB54" i="1" s="1"/>
  <c r="CC57" i="1" s="1"/>
  <c r="CC60" i="1" s="1"/>
  <c r="CC62" i="1" s="1"/>
  <c r="CC53" i="1" l="1"/>
  <c r="CC54" i="1" s="1"/>
  <c r="CD57" i="1" s="1"/>
  <c r="CD60" i="1" s="1"/>
  <c r="CD62" i="1" s="1"/>
  <c r="CD53" i="1" l="1"/>
  <c r="CD54" i="1" l="1"/>
  <c r="CE57" i="1" s="1"/>
  <c r="CE60" i="1" s="1"/>
  <c r="CE62" i="1" s="1"/>
  <c r="CE53" i="1" l="1"/>
  <c r="CE54" i="1" l="1"/>
  <c r="CF57" i="1" s="1"/>
  <c r="CF60" i="1" s="1"/>
  <c r="CF62" i="1" s="1"/>
  <c r="CF53" i="1" l="1"/>
  <c r="CF54" i="1" l="1"/>
  <c r="CG57" i="1" s="1"/>
  <c r="CG60" i="1" s="1"/>
  <c r="CG62" i="1" s="1"/>
  <c r="CG53" i="1" l="1"/>
  <c r="CG54" i="1" s="1"/>
  <c r="CH57" i="1" l="1"/>
  <c r="CH60" i="1" s="1"/>
  <c r="CH62" i="1" s="1"/>
  <c r="CH53" i="1" l="1"/>
  <c r="CH54" i="1" s="1"/>
  <c r="CI57" i="1" l="1"/>
  <c r="CI60" i="1" s="1"/>
  <c r="CI62" i="1" s="1"/>
  <c r="CI53" i="1"/>
  <c r="CI54" i="1" l="1"/>
  <c r="CJ57" i="1" l="1"/>
  <c r="CJ60" i="1" s="1"/>
  <c r="CJ62" i="1" s="1"/>
  <c r="CJ53" i="1" l="1"/>
  <c r="CJ54" i="1" s="1"/>
  <c r="CK57" i="1" l="1"/>
  <c r="CK60" i="1" s="1"/>
  <c r="CK62" i="1" s="1"/>
  <c r="CK53" i="1"/>
  <c r="CK54" i="1" l="1"/>
  <c r="CL57" i="1" s="1"/>
  <c r="CL60" i="1" s="1"/>
  <c r="CL62" i="1" s="1"/>
  <c r="CL53" i="1" l="1"/>
  <c r="CL54" i="1" s="1"/>
  <c r="CM57" i="1" s="1"/>
  <c r="CM60" i="1" s="1"/>
  <c r="CM62" i="1" s="1"/>
  <c r="CM53" i="1" l="1"/>
  <c r="CM54" i="1" l="1"/>
  <c r="CN57" i="1" l="1"/>
  <c r="CN60" i="1" s="1"/>
  <c r="CN62" i="1" s="1"/>
  <c r="CN53" i="1" l="1"/>
  <c r="CN54" i="1" l="1"/>
  <c r="CO57" i="1" s="1"/>
  <c r="CO60" i="1" s="1"/>
  <c r="CO62" i="1" s="1"/>
  <c r="CO53" i="1" l="1"/>
  <c r="CO54" i="1" l="1"/>
  <c r="CP57" i="1" s="1"/>
  <c r="CP60" i="1" s="1"/>
  <c r="CP62" i="1" s="1"/>
  <c r="CP53" i="1" l="1"/>
  <c r="CP54" i="1" l="1"/>
  <c r="CQ57" i="1" s="1"/>
  <c r="CQ60" i="1" s="1"/>
  <c r="CQ62" i="1" s="1"/>
  <c r="CQ53" i="1" l="1"/>
  <c r="CQ54" i="1" l="1"/>
  <c r="CR57" i="1" l="1"/>
  <c r="CR60" i="1" s="1"/>
  <c r="CR62" i="1" s="1"/>
  <c r="CR53" i="1" l="1"/>
  <c r="CR54" i="1" s="1"/>
  <c r="CS57" i="1" l="1"/>
  <c r="CS60" i="1" s="1"/>
  <c r="CS62" i="1" s="1"/>
  <c r="CS53" i="1"/>
  <c r="CS54" i="1" l="1"/>
  <c r="CT57" i="1" s="1"/>
  <c r="CT60" i="1" s="1"/>
  <c r="CT62" i="1" s="1"/>
  <c r="CT53" i="1" l="1"/>
  <c r="CT54" i="1" l="1"/>
  <c r="CU57" i="1" s="1"/>
  <c r="CU60" i="1" s="1"/>
  <c r="CU62" i="1" s="1"/>
  <c r="CU53" i="1" l="1"/>
  <c r="CU54" i="1" s="1"/>
  <c r="CV57" i="1" s="1"/>
  <c r="CV60" i="1" s="1"/>
  <c r="CV62" i="1" s="1"/>
  <c r="CV53" i="1" l="1"/>
  <c r="CV54" i="1" l="1"/>
  <c r="CW57" i="1" s="1"/>
  <c r="CW60" i="1" s="1"/>
  <c r="CW62" i="1" s="1"/>
  <c r="CW53" i="1" l="1"/>
  <c r="CW54" i="1" l="1"/>
  <c r="CX57" i="1" s="1"/>
  <c r="CX60" i="1" s="1"/>
  <c r="CX62" i="1" s="1"/>
  <c r="CX53" i="1" l="1"/>
  <c r="CX54" i="1" l="1"/>
  <c r="CY57" i="1" l="1"/>
  <c r="CY60" i="1" s="1"/>
  <c r="CY62" i="1" s="1"/>
  <c r="CY53" i="1" l="1"/>
  <c r="CY54" i="1" s="1"/>
  <c r="CZ57" i="1" s="1"/>
  <c r="CZ60" i="1" s="1"/>
  <c r="CZ62" i="1" s="1"/>
  <c r="CZ53" i="1" l="1"/>
  <c r="CZ54" i="1" l="1"/>
  <c r="DA57" i="1" l="1"/>
  <c r="DA60" i="1" s="1"/>
  <c r="DA62" i="1" s="1"/>
  <c r="DA53" i="1" l="1"/>
  <c r="DA54" i="1" l="1"/>
  <c r="DB57" i="1" s="1"/>
  <c r="DB60" i="1" s="1"/>
  <c r="DB62" i="1" s="1"/>
  <c r="DB53" i="1" l="1"/>
  <c r="DB54" i="1" l="1"/>
  <c r="DC57" i="1" s="1"/>
  <c r="DC60" i="1" s="1"/>
  <c r="DC62" i="1" s="1"/>
  <c r="DC53" i="1" l="1"/>
  <c r="DC54" i="1" l="1"/>
  <c r="DD57" i="1" s="1"/>
  <c r="DD60" i="1" s="1"/>
  <c r="DD62" i="1" s="1"/>
  <c r="DD53" i="1" l="1"/>
  <c r="DD54" i="1" l="1"/>
  <c r="DE57" i="1" s="1"/>
  <c r="DE60" i="1" s="1"/>
  <c r="DE62" i="1" s="1"/>
  <c r="DE53" i="1" l="1"/>
  <c r="DE54" i="1" l="1"/>
  <c r="DF57" i="1" s="1"/>
  <c r="DF60" i="1" s="1"/>
  <c r="DF62" i="1" s="1"/>
  <c r="DF53" i="1" l="1"/>
  <c r="DF54" i="1" l="1"/>
  <c r="DG57" i="1" s="1"/>
  <c r="DG60" i="1" s="1"/>
  <c r="DG62" i="1" s="1"/>
  <c r="DG53" i="1" l="1"/>
  <c r="DG54" i="1" l="1"/>
  <c r="DH57" i="1" s="1"/>
  <c r="DH60" i="1" s="1"/>
  <c r="DH62" i="1" s="1"/>
  <c r="DH53" i="1" l="1"/>
  <c r="DH54" i="1" l="1"/>
  <c r="DI57" i="1" s="1"/>
  <c r="DI60" i="1" s="1"/>
  <c r="DI62" i="1" s="1"/>
  <c r="DI53" i="1" l="1"/>
  <c r="DI54" i="1" l="1"/>
  <c r="DJ57" i="1" l="1"/>
  <c r="DJ60" i="1" s="1"/>
  <c r="DJ62" i="1" s="1"/>
  <c r="DJ53" i="1" l="1"/>
  <c r="DJ54" i="1" l="1"/>
  <c r="DK57" i="1" s="1"/>
  <c r="DK60" i="1" s="1"/>
  <c r="DK62" i="1" s="1"/>
  <c r="DK53" i="1" l="1"/>
  <c r="DK54" i="1" l="1"/>
  <c r="DL57" i="1" s="1"/>
  <c r="DL60" i="1" s="1"/>
  <c r="DL62" i="1" s="1"/>
  <c r="DL53" i="1" l="1"/>
  <c r="DL54" i="1" l="1"/>
  <c r="DM57" i="1" s="1"/>
  <c r="DM60" i="1" s="1"/>
  <c r="DM62" i="1" s="1"/>
  <c r="DM53" i="1" l="1"/>
  <c r="DM54" i="1" l="1"/>
  <c r="DN57" i="1" s="1"/>
  <c r="DN60" i="1" s="1"/>
  <c r="DN62" i="1" s="1"/>
  <c r="DN53" i="1" l="1"/>
  <c r="DN54" i="1" s="1"/>
  <c r="DO57" i="1" l="1"/>
  <c r="DO60" i="1" s="1"/>
  <c r="DO62" i="1" s="1"/>
  <c r="DO53" i="1"/>
  <c r="DO54" i="1" l="1"/>
  <c r="DP57" i="1" s="1"/>
  <c r="DP60" i="1" s="1"/>
  <c r="DP62" i="1" s="1"/>
  <c r="DP53" i="1" l="1"/>
  <c r="DP54" i="1" l="1"/>
  <c r="DQ57" i="1" s="1"/>
  <c r="DQ60" i="1" s="1"/>
  <c r="DQ62" i="1" s="1"/>
  <c r="DQ53" i="1" l="1"/>
  <c r="DQ54" i="1" s="1"/>
  <c r="DR57" i="1" l="1"/>
  <c r="DR60" i="1" s="1"/>
  <c r="DR62" i="1" s="1"/>
  <c r="DR53" i="1" l="1"/>
  <c r="DR54" i="1" s="1"/>
  <c r="DS57" i="1" s="1"/>
  <c r="DS60" i="1" s="1"/>
  <c r="DS62" i="1" s="1"/>
  <c r="DS53" i="1" l="1"/>
  <c r="DS54" i="1" l="1"/>
  <c r="DT57" i="1" s="1"/>
  <c r="DT60" i="1" s="1"/>
  <c r="DT62" i="1" s="1"/>
  <c r="DT53" i="1" l="1"/>
  <c r="DT54" i="1" l="1"/>
  <c r="DU57" i="1" s="1"/>
  <c r="DU60" i="1" s="1"/>
  <c r="DU62" i="1" s="1"/>
  <c r="DU53" i="1" l="1"/>
  <c r="DU54" i="1" l="1"/>
  <c r="DV57" i="1" s="1"/>
  <c r="DV60" i="1" s="1"/>
  <c r="DV62" i="1" s="1"/>
  <c r="DV53" i="1" l="1"/>
  <c r="DV54" i="1" l="1"/>
  <c r="DW57" i="1" l="1"/>
  <c r="DW60" i="1" s="1"/>
  <c r="DW62" i="1" s="1"/>
  <c r="DW53" i="1" l="1"/>
  <c r="DW54" i="1" s="1"/>
  <c r="DX57" i="1" l="1"/>
  <c r="DX60" i="1" s="1"/>
  <c r="DX62" i="1" s="1"/>
  <c r="DX53" i="1"/>
  <c r="DX54" i="1" l="1"/>
  <c r="DY57" i="1" s="1"/>
  <c r="DY60" i="1" s="1"/>
  <c r="DY62" i="1" s="1"/>
  <c r="DY53" i="1" l="1"/>
  <c r="DY54" i="1" l="1"/>
  <c r="DZ57" i="1" l="1"/>
  <c r="DZ60" i="1" s="1"/>
  <c r="DZ62" i="1" s="1"/>
  <c r="DZ53" i="1" l="1"/>
  <c r="DZ54" i="1" l="1"/>
  <c r="EA57" i="1" s="1"/>
  <c r="EA60" i="1" s="1"/>
  <c r="EA62" i="1" s="1"/>
  <c r="EA53" i="1" l="1"/>
  <c r="EA54" i="1" l="1"/>
  <c r="EB57" i="1" s="1"/>
  <c r="EB60" i="1" s="1"/>
  <c r="EB62" i="1" s="1"/>
  <c r="EB53" i="1" l="1"/>
  <c r="EB54" i="1" l="1"/>
  <c r="EC57" i="1" l="1"/>
  <c r="EC60" i="1" s="1"/>
  <c r="EC62" i="1" s="1"/>
  <c r="EC53" i="1"/>
  <c r="EC54" i="1" l="1"/>
  <c r="ED57" i="1" l="1"/>
  <c r="ED60" i="1" s="1"/>
  <c r="ED62" i="1" s="1"/>
  <c r="ED53" i="1" l="1"/>
  <c r="ED54" i="1" s="1"/>
  <c r="EE57" i="1" l="1"/>
  <c r="EE60" i="1" s="1"/>
  <c r="EE62" i="1" s="1"/>
  <c r="EE53" i="1" l="1"/>
  <c r="EE54" i="1" l="1"/>
  <c r="EF57" i="1" s="1"/>
  <c r="EF60" i="1" s="1"/>
  <c r="EF62" i="1" l="1"/>
  <c r="G63" i="1" s="1"/>
  <c r="G61" i="1"/>
  <c r="EF53" i="1"/>
  <c r="EF54" i="1" l="1"/>
  <c r="D48" i="1"/>
  <c r="E49" i="1" l="1"/>
  <c r="E56" i="1" s="1"/>
  <c r="G60" i="1" s="1"/>
  <c r="G64" i="1" s="1"/>
  <c r="N54" i="1"/>
  <c r="N60"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Mark Morgan</author>
  </authors>
  <commentList>
    <comment ref="P17" authorId="0" shapeId="0" xr:uid="{E3182215-4FAB-4529-AB8A-67244549327F}">
      <text>
        <r>
          <rPr>
            <b/>
            <sz val="11"/>
            <color indexed="81"/>
            <rFont val="Tahoma"/>
            <family val="2"/>
          </rPr>
          <t>Mark Morgan:</t>
        </r>
        <r>
          <rPr>
            <sz val="11"/>
            <color indexed="81"/>
            <rFont val="Tahoma"/>
            <family val="2"/>
          </rPr>
          <t xml:space="preserve">
NORMDIST/NORMSDIST - Normal Distribution and the Standard Normal Distribution help us build a cumulative amount for our S-Curves. Refer to S-Curves tab and cells C10:C19 on how this formula is put to use in its most basic form.</t>
        </r>
      </text>
    </comment>
    <comment ref="H18" authorId="0" shapeId="0" xr:uid="{5E07AC14-B809-464B-ACBC-2A036C26FC4A}">
      <text>
        <r>
          <rPr>
            <b/>
            <sz val="11"/>
            <color indexed="81"/>
            <rFont val="Tahoma"/>
            <family val="2"/>
          </rPr>
          <t>Mark Morgan:</t>
        </r>
        <r>
          <rPr>
            <sz val="11"/>
            <color indexed="81"/>
            <rFont val="Tahoma"/>
            <family val="2"/>
          </rPr>
          <t xml:space="preserve">
• Drop Down Menu – In cell H18 we can see a drop-down menu created by the use of data validation function. Go to the Data tab on the top bar of your excel sheet and you should see data validation on what is know as the ribbon. Hit ‘Data Validation’ and select ‘Data Validation’ once more. Under ‘Allow:’ select ‘List’ and under ‘Source:’ I’ve entered the following “Sale on PC, Lease with Council” to create my drop-down menu.</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Mark Morgan</author>
  </authors>
  <commentList>
    <comment ref="C10" authorId="0" shapeId="0" xr:uid="{487324B4-33F9-4AF5-8657-7BB510889F5E}">
      <text>
        <r>
          <rPr>
            <b/>
            <sz val="11"/>
            <color indexed="81"/>
            <rFont val="Tahoma"/>
            <family val="2"/>
          </rPr>
          <t>Mark Morgan:</t>
        </r>
        <r>
          <rPr>
            <sz val="11"/>
            <color indexed="81"/>
            <rFont val="Tahoma"/>
            <family val="2"/>
          </rPr>
          <t xml:space="preserve">
NORMDIST/NORMSDIST - Normal Distribution and the Standard Normal Distribution help us build a cumulative amount for our S-Curves. Refer to S-Curves tab and cells C10:C19 on how this formula is put to use in its most basic form.</t>
        </r>
      </text>
    </comment>
  </commentList>
</comments>
</file>

<file path=xl/sharedStrings.xml><?xml version="1.0" encoding="utf-8"?>
<sst xmlns="http://schemas.openxmlformats.org/spreadsheetml/2006/main" count="148" uniqueCount="107">
  <si>
    <t>Blue = Input</t>
  </si>
  <si>
    <t>Black = Output/Calculation</t>
  </si>
  <si>
    <t>Purchase Price</t>
  </si>
  <si>
    <t>Legend</t>
  </si>
  <si>
    <t>Purchase Costs</t>
  </si>
  <si>
    <t>Costs</t>
  </si>
  <si>
    <t># units</t>
  </si>
  <si>
    <t>Apartment Type</t>
  </si>
  <si>
    <t>Rent p/m</t>
  </si>
  <si>
    <t>Studio</t>
  </si>
  <si>
    <t>1 Bed Apart.</t>
  </si>
  <si>
    <t>3 Bed Apart.</t>
  </si>
  <si>
    <t>2 Bed Apart.</t>
  </si>
  <si>
    <t>Build Costs</t>
  </si>
  <si>
    <t>Square foot</t>
  </si>
  <si>
    <t>Total Purchase Cost</t>
  </si>
  <si>
    <t>Total Build Cost</t>
  </si>
  <si>
    <t>Build program</t>
  </si>
  <si>
    <t>Rental Income p/a</t>
  </si>
  <si>
    <t>Management Cost</t>
  </si>
  <si>
    <t>NOI p/a</t>
  </si>
  <si>
    <t>Yield on Cost</t>
  </si>
  <si>
    <t>Years held after PC</t>
  </si>
  <si>
    <t>Operational Income</t>
  </si>
  <si>
    <t>Total Income from Operations</t>
  </si>
  <si>
    <t>Net Yield to Dispose</t>
  </si>
  <si>
    <t>Sale price</t>
  </si>
  <si>
    <t>Net Sale</t>
  </si>
  <si>
    <t>Disposal/Sale</t>
  </si>
  <si>
    <t>Rental Income</t>
  </si>
  <si>
    <t>Sale</t>
  </si>
  <si>
    <t>Total</t>
  </si>
  <si>
    <t>Sqft NIA</t>
  </si>
  <si>
    <t>Build GIA</t>
  </si>
  <si>
    <t>Hard Build cost psf</t>
  </si>
  <si>
    <t>Soft Build Costs</t>
  </si>
  <si>
    <t>Stamp Duty</t>
  </si>
  <si>
    <t>Legal</t>
  </si>
  <si>
    <t>Due Diligence</t>
  </si>
  <si>
    <t>Construction Finance</t>
  </si>
  <si>
    <t>Loan To Cost</t>
  </si>
  <si>
    <t>Interest</t>
  </si>
  <si>
    <t>Loan Pre-Interest Reserve</t>
  </si>
  <si>
    <t>Analysis Start Date</t>
  </si>
  <si>
    <t>Investment Finance</t>
  </si>
  <si>
    <t>Loan to value</t>
  </si>
  <si>
    <t>Amortisation</t>
  </si>
  <si>
    <t>Interest payment p/a</t>
  </si>
  <si>
    <t>Capital payment p/a</t>
  </si>
  <si>
    <t>Stabilised NOI</t>
  </si>
  <si>
    <t>DSCR</t>
  </si>
  <si>
    <t>Hard Build Costs</t>
  </si>
  <si>
    <t>Build Start Date</t>
  </si>
  <si>
    <t>PC</t>
  </si>
  <si>
    <t>Sale Date</t>
  </si>
  <si>
    <t>Sales Cost</t>
  </si>
  <si>
    <t>Cash flow before finance</t>
  </si>
  <si>
    <t>Investment Finance Drawdown</t>
  </si>
  <si>
    <t>Beginning Balance</t>
  </si>
  <si>
    <t>Payment</t>
  </si>
  <si>
    <t>Capital Payment</t>
  </si>
  <si>
    <t>Ending Balance</t>
  </si>
  <si>
    <t>Construction Draw Schedule</t>
  </si>
  <si>
    <t>Equity Schedule</t>
  </si>
  <si>
    <t>Equity Funded</t>
  </si>
  <si>
    <t>Remaining Balance</t>
  </si>
  <si>
    <t>Cumulative Balance</t>
  </si>
  <si>
    <t>Debt Schedule</t>
  </si>
  <si>
    <t>Debt Funded</t>
  </si>
  <si>
    <t>Capitalised Interest</t>
  </si>
  <si>
    <t>Revenue</t>
  </si>
  <si>
    <t>Loan Payback</t>
  </si>
  <si>
    <t>Cash Flow after Investment Finance</t>
  </si>
  <si>
    <t>Cash flow after finance</t>
  </si>
  <si>
    <t>Cumulative cash flow</t>
  </si>
  <si>
    <t>Loan Post-Interest Reserve</t>
  </si>
  <si>
    <t>Loan Cost</t>
  </si>
  <si>
    <t>Total Project Cost</t>
  </si>
  <si>
    <t>Results</t>
  </si>
  <si>
    <t>Profit</t>
  </si>
  <si>
    <t>IRR</t>
  </si>
  <si>
    <t>Unlevered IRR</t>
  </si>
  <si>
    <t>Total Project Income</t>
  </si>
  <si>
    <t>Required Equity</t>
  </si>
  <si>
    <t>Equity Multiple</t>
  </si>
  <si>
    <t>Constrction Cost S-Curve</t>
  </si>
  <si>
    <t>Max Z</t>
  </si>
  <si>
    <t>Mean</t>
  </si>
  <si>
    <t>Standard Deviation</t>
  </si>
  <si>
    <t>Method of Disposal</t>
  </si>
  <si>
    <t>Cap value psft</t>
  </si>
  <si>
    <t>Discount on rent</t>
  </si>
  <si>
    <t>Part V Sale</t>
  </si>
  <si>
    <t>High S-Curve Example</t>
  </si>
  <si>
    <t>Amount</t>
  </si>
  <si>
    <t>Months</t>
  </si>
  <si>
    <t>Month</t>
  </si>
  <si>
    <t>Cumulative Amount</t>
  </si>
  <si>
    <t>Monthly Amount</t>
  </si>
  <si>
    <t>Medium S-Curve Example</t>
  </si>
  <si>
    <t>Flat (Straight Line)</t>
  </si>
  <si>
    <t>APPRAISAL</t>
  </si>
  <si>
    <t>CASH FLOW</t>
  </si>
  <si>
    <t>Accommodation Schedule (Part V)</t>
  </si>
  <si>
    <t>Accommodation Schedule</t>
  </si>
  <si>
    <t>New to Level 3</t>
  </si>
  <si>
    <t>Sale on PC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</si>
</sst>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 ;[Red]\-#,##0\ "/>
    <numFmt numFmtId="165" formatCode="#,###&quot; years&quot;"/>
    <numFmt numFmtId="166" formatCode="#,##0.00_ ;[Red]\-#,##0.00\ "/>
    <numFmt numFmtId="167" formatCode="#,###&quot; months&quot;"/>
    <numFmt numFmtId="168" formatCode="0.000"/>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1"/>
      <color rgb="FF0070C0"/>
      <name val="Calibri"/>
      <family val="2"/>
      <scheme val="minor"/>
    </font>
    <font>
      <b/>
      <sz val="11"/>
      <color rgb="FFFF0000"/>
      <name val="Calibri"/>
      <family val="2"/>
      <scheme val="minor"/>
    </font>
    <font>
      <sz val="11"/>
      <color theme="4"/>
      <name val="Calibri"/>
      <family val="2"/>
      <scheme val="minor"/>
    </font>
    <font>
      <b/>
      <sz val="14"/>
      <color theme="0"/>
      <name val="Calibri"/>
      <family val="2"/>
      <scheme val="minor"/>
    </font>
    <font>
      <sz val="11"/>
      <name val="Calibri"/>
      <family val="2"/>
      <scheme val="minor"/>
    </font>
    <font>
      <b/>
      <i/>
      <sz val="14"/>
      <color rgb="FFFF0000"/>
      <name val="Calibri"/>
      <family val="2"/>
      <scheme val="minor"/>
    </font>
    <font>
      <b/>
      <sz val="11"/>
      <name val="Calibri"/>
      <family val="2"/>
      <scheme val="minor"/>
    </font>
    <font>
      <b/>
      <sz val="11"/>
      <color rgb="FF0070C0"/>
      <name val="Calibri"/>
      <family val="2"/>
      <scheme val="minor"/>
    </font>
    <font>
      <b/>
      <sz val="12"/>
      <color rgb="FFFF0000"/>
      <name val="Calibri"/>
      <family val="2"/>
      <scheme val="minor"/>
    </font>
    <font>
      <b/>
      <sz val="14"/>
      <name val="Calibri"/>
      <family val="2"/>
      <scheme val="minor"/>
    </font>
    <font>
      <sz val="11"/>
      <color theme="8"/>
      <name val="Calibri"/>
      <family val="2"/>
      <scheme val="minor"/>
    </font>
    <font>
      <b/>
      <sz val="11"/>
      <color indexed="81"/>
      <name val="Tahoma"/>
      <family val="2"/>
    </font>
    <font>
      <sz val="11"/>
      <color indexed="81"/>
      <name val="Tahoma"/>
      <family val="2"/>
    </font>
  </fonts>
  <fills count="6">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2"/>
        <bgColor indexed="64"/>
      </patternFill>
    </fill>
    <fill>
      <patternFill patternType="solid">
        <fgColor theme="6" tint="0.39997558519241921"/>
        <bgColor indexed="64"/>
      </patternFill>
    </fill>
  </fills>
  <borders count="17">
    <border>
      <left/>
      <right/>
      <top/>
      <bottom/>
      <diagonal/>
    </border>
    <border>
      <left/>
      <right/>
      <top/>
      <bottom style="double">
        <color indexed="64"/>
      </bottom>
      <diagonal/>
    </border>
    <border>
      <left/>
      <right style="thin">
        <color indexed="64"/>
      </right>
      <top/>
      <bottom/>
      <diagonal/>
    </border>
    <border>
      <left/>
      <right style="thin">
        <color indexed="64"/>
      </right>
      <top/>
      <bottom style="double">
        <color indexed="64"/>
      </bottom>
      <diagonal/>
    </border>
    <border>
      <left/>
      <right/>
      <top/>
      <bottom style="thin">
        <color indexed="64"/>
      </bottom>
      <diagonal/>
    </border>
    <border>
      <left/>
      <right/>
      <top style="thin">
        <color indexed="64"/>
      </top>
      <bottom style="double">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s>
  <cellStyleXfs count="2">
    <xf numFmtId="0" fontId="0" fillId="0" borderId="0"/>
    <xf numFmtId="9" fontId="1" fillId="0" borderId="0" applyFont="0" applyFill="0" applyBorder="0" applyAlignment="0" applyProtection="0"/>
  </cellStyleXfs>
  <cellXfs count="86">
    <xf numFmtId="0" fontId="0" fillId="0" borderId="0" xfId="0"/>
    <xf numFmtId="164" fontId="0" fillId="0" borderId="0" xfId="0" applyNumberFormat="1"/>
    <xf numFmtId="164" fontId="0" fillId="2" borderId="0" xfId="0" applyNumberFormat="1" applyFill="1"/>
    <xf numFmtId="164" fontId="4" fillId="2" borderId="0" xfId="0" applyNumberFormat="1" applyFont="1" applyFill="1"/>
    <xf numFmtId="164" fontId="0" fillId="2" borderId="0" xfId="0" applyNumberFormat="1" applyFill="1" applyBorder="1"/>
    <xf numFmtId="164" fontId="4" fillId="2" borderId="0" xfId="0" applyNumberFormat="1" applyFont="1" applyFill="1" applyBorder="1"/>
    <xf numFmtId="164" fontId="0" fillId="2" borderId="1" xfId="0" applyNumberFormat="1" applyFill="1" applyBorder="1"/>
    <xf numFmtId="164" fontId="3" fillId="3" borderId="1" xfId="0" applyNumberFormat="1" applyFont="1" applyFill="1" applyBorder="1"/>
    <xf numFmtId="164" fontId="7" fillId="3" borderId="1" xfId="0" applyNumberFormat="1" applyFont="1" applyFill="1" applyBorder="1"/>
    <xf numFmtId="164" fontId="3" fillId="3" borderId="3" xfId="0" applyNumberFormat="1" applyFont="1" applyFill="1" applyBorder="1"/>
    <xf numFmtId="164" fontId="0" fillId="2" borderId="2" xfId="0" applyNumberFormat="1" applyFill="1" applyBorder="1"/>
    <xf numFmtId="164" fontId="9" fillId="2" borderId="0" xfId="0" applyNumberFormat="1" applyFont="1" applyFill="1"/>
    <xf numFmtId="164" fontId="2" fillId="2" borderId="0" xfId="0" applyNumberFormat="1" applyFont="1" applyFill="1"/>
    <xf numFmtId="164" fontId="2" fillId="2" borderId="0" xfId="0" applyNumberFormat="1" applyFont="1" applyFill="1" applyAlignment="1">
      <alignment horizontal="right"/>
    </xf>
    <xf numFmtId="164" fontId="2" fillId="2" borderId="2" xfId="0" applyNumberFormat="1" applyFont="1" applyFill="1" applyBorder="1" applyAlignment="1">
      <alignment horizontal="right"/>
    </xf>
    <xf numFmtId="164" fontId="6" fillId="2" borderId="2" xfId="0" applyNumberFormat="1" applyFont="1" applyFill="1" applyBorder="1"/>
    <xf numFmtId="10" fontId="4" fillId="2" borderId="0" xfId="1" applyNumberFormat="1" applyFont="1" applyFill="1"/>
    <xf numFmtId="164" fontId="8" fillId="2" borderId="1" xfId="0" applyNumberFormat="1" applyFont="1" applyFill="1" applyBorder="1"/>
    <xf numFmtId="164" fontId="8" fillId="2" borderId="0" xfId="0" applyNumberFormat="1" applyFont="1" applyFill="1"/>
    <xf numFmtId="164" fontId="4" fillId="2" borderId="1" xfId="0" applyNumberFormat="1" applyFont="1" applyFill="1" applyBorder="1"/>
    <xf numFmtId="164" fontId="2" fillId="2" borderId="1" xfId="0" applyNumberFormat="1" applyFont="1" applyFill="1" applyBorder="1"/>
    <xf numFmtId="10" fontId="0" fillId="2" borderId="0" xfId="1" applyNumberFormat="1" applyFont="1" applyFill="1"/>
    <xf numFmtId="164" fontId="2" fillId="2" borderId="0" xfId="0" applyNumberFormat="1" applyFont="1" applyFill="1" applyBorder="1"/>
    <xf numFmtId="164" fontId="0" fillId="0" borderId="0" xfId="0" applyNumberFormat="1" applyFill="1" applyBorder="1"/>
    <xf numFmtId="164" fontId="3" fillId="0" borderId="0" xfId="0" applyNumberFormat="1" applyFont="1" applyFill="1" applyBorder="1"/>
    <xf numFmtId="164" fontId="10" fillId="2" borderId="0" xfId="0" applyNumberFormat="1" applyFont="1" applyFill="1"/>
    <xf numFmtId="10" fontId="4" fillId="2" borderId="0" xfId="1" applyNumberFormat="1" applyFont="1" applyFill="1" applyBorder="1"/>
    <xf numFmtId="164" fontId="0" fillId="2" borderId="0" xfId="0" applyNumberFormat="1" applyFont="1" applyFill="1" applyBorder="1"/>
    <xf numFmtId="164" fontId="0" fillId="2" borderId="1" xfId="0" applyNumberFormat="1" applyFont="1" applyFill="1" applyBorder="1"/>
    <xf numFmtId="164" fontId="11" fillId="2" borderId="0" xfId="0" applyNumberFormat="1" applyFont="1" applyFill="1"/>
    <xf numFmtId="165" fontId="4" fillId="2" borderId="0" xfId="0" applyNumberFormat="1" applyFont="1" applyFill="1"/>
    <xf numFmtId="166" fontId="0" fillId="2" borderId="0" xfId="0" applyNumberFormat="1" applyFill="1"/>
    <xf numFmtId="167" fontId="11" fillId="2" borderId="0" xfId="0" applyNumberFormat="1" applyFont="1" applyFill="1"/>
    <xf numFmtId="17" fontId="11" fillId="2" borderId="0" xfId="0" applyNumberFormat="1" applyFont="1" applyFill="1" applyBorder="1"/>
    <xf numFmtId="164" fontId="11" fillId="2" borderId="0" xfId="0" applyNumberFormat="1" applyFont="1" applyFill="1" applyBorder="1"/>
    <xf numFmtId="17" fontId="10" fillId="2" borderId="0" xfId="0" applyNumberFormat="1" applyFont="1" applyFill="1" applyBorder="1"/>
    <xf numFmtId="164" fontId="0" fillId="2" borderId="0" xfId="0" applyNumberFormat="1" applyFont="1" applyFill="1"/>
    <xf numFmtId="164" fontId="0" fillId="2" borderId="4" xfId="0" applyNumberFormat="1" applyFill="1" applyBorder="1"/>
    <xf numFmtId="164" fontId="0" fillId="2" borderId="6" xfId="0" applyNumberFormat="1" applyFill="1" applyBorder="1"/>
    <xf numFmtId="164" fontId="2" fillId="4" borderId="7" xfId="0" applyNumberFormat="1" applyFont="1" applyFill="1" applyBorder="1"/>
    <xf numFmtId="10" fontId="2" fillId="2" borderId="0" xfId="1" applyNumberFormat="1" applyFont="1" applyFill="1"/>
    <xf numFmtId="166" fontId="2" fillId="2" borderId="0" xfId="0" applyNumberFormat="1" applyFont="1" applyFill="1"/>
    <xf numFmtId="164" fontId="2" fillId="4" borderId="8" xfId="0" applyNumberFormat="1" applyFont="1" applyFill="1" applyBorder="1"/>
    <xf numFmtId="17" fontId="2" fillId="2" borderId="0" xfId="0" applyNumberFormat="1" applyFont="1" applyFill="1"/>
    <xf numFmtId="164" fontId="12" fillId="2" borderId="0" xfId="0" applyNumberFormat="1" applyFont="1" applyFill="1" applyBorder="1"/>
    <xf numFmtId="164" fontId="5" fillId="2" borderId="0" xfId="0" applyNumberFormat="1" applyFont="1" applyFill="1"/>
    <xf numFmtId="164" fontId="2" fillId="2" borderId="5" xfId="0" applyNumberFormat="1" applyFont="1" applyFill="1" applyBorder="1"/>
    <xf numFmtId="164" fontId="0" fillId="2" borderId="5" xfId="0" applyNumberFormat="1" applyFill="1" applyBorder="1"/>
    <xf numFmtId="0" fontId="13" fillId="2" borderId="9" xfId="0" applyFont="1" applyFill="1" applyBorder="1"/>
    <xf numFmtId="0" fontId="13" fillId="2" borderId="10" xfId="0" applyFont="1" applyFill="1" applyBorder="1"/>
    <xf numFmtId="0" fontId="13" fillId="2" borderId="11" xfId="0" applyFont="1" applyFill="1" applyBorder="1"/>
    <xf numFmtId="0" fontId="8" fillId="2" borderId="12" xfId="0" applyFont="1" applyFill="1" applyBorder="1"/>
    <xf numFmtId="3" fontId="6" fillId="2" borderId="13" xfId="0" applyNumberFormat="1" applyFont="1" applyFill="1" applyBorder="1" applyProtection="1">
      <protection locked="0"/>
    </xf>
    <xf numFmtId="0" fontId="14" fillId="2" borderId="0" xfId="0" applyFont="1" applyFill="1"/>
    <xf numFmtId="0" fontId="0" fillId="2" borderId="0" xfId="0" applyFill="1"/>
    <xf numFmtId="0" fontId="0" fillId="2" borderId="13" xfId="0" applyFill="1" applyBorder="1"/>
    <xf numFmtId="0" fontId="6" fillId="2" borderId="13" xfId="0" applyFont="1" applyFill="1" applyBorder="1" applyProtection="1">
      <protection locked="0"/>
    </xf>
    <xf numFmtId="0" fontId="8" fillId="2" borderId="13" xfId="0" applyFont="1" applyFill="1" applyBorder="1"/>
    <xf numFmtId="168" fontId="8" fillId="2" borderId="13" xfId="0" applyNumberFormat="1" applyFont="1" applyFill="1" applyBorder="1"/>
    <xf numFmtId="0" fontId="8" fillId="2" borderId="14" xfId="0" applyFont="1" applyFill="1" applyBorder="1"/>
    <xf numFmtId="166" fontId="6" fillId="2" borderId="15" xfId="0" applyNumberFormat="1" applyFont="1" applyFill="1" applyBorder="1" applyProtection="1">
      <protection locked="0"/>
    </xf>
    <xf numFmtId="0" fontId="14" fillId="2" borderId="12" xfId="0" applyFont="1" applyFill="1" applyBorder="1"/>
    <xf numFmtId="0" fontId="8" fillId="2" borderId="0" xfId="0" applyFont="1" applyFill="1"/>
    <xf numFmtId="0" fontId="8" fillId="2" borderId="12" xfId="0" applyFont="1" applyFill="1" applyBorder="1" applyAlignment="1">
      <alignment horizontal="center"/>
    </xf>
    <xf numFmtId="0" fontId="14" fillId="2" borderId="14" xfId="0" applyFont="1" applyFill="1" applyBorder="1"/>
    <xf numFmtId="0" fontId="14" fillId="2" borderId="16" xfId="0" applyFont="1" applyFill="1" applyBorder="1"/>
    <xf numFmtId="0" fontId="0" fillId="2" borderId="16" xfId="0" applyFill="1" applyBorder="1"/>
    <xf numFmtId="0" fontId="0" fillId="2" borderId="15" xfId="0" applyFill="1" applyBorder="1"/>
    <xf numFmtId="0" fontId="14" fillId="0" borderId="0" xfId="0" applyFont="1"/>
    <xf numFmtId="164" fontId="14" fillId="2" borderId="0" xfId="0" applyNumberFormat="1" applyFont="1" applyFill="1"/>
    <xf numFmtId="166" fontId="14" fillId="2" borderId="15" xfId="0" applyNumberFormat="1" applyFont="1" applyFill="1" applyBorder="1"/>
    <xf numFmtId="164" fontId="2" fillId="5" borderId="0" xfId="0" applyNumberFormat="1" applyFont="1" applyFill="1"/>
    <xf numFmtId="164" fontId="9" fillId="5" borderId="0" xfId="0" applyNumberFormat="1" applyFont="1" applyFill="1"/>
    <xf numFmtId="164" fontId="0" fillId="5" borderId="0" xfId="0" applyNumberFormat="1" applyFill="1"/>
    <xf numFmtId="164" fontId="2" fillId="5" borderId="0" xfId="0" applyNumberFormat="1" applyFont="1" applyFill="1" applyAlignment="1">
      <alignment horizontal="right"/>
    </xf>
    <xf numFmtId="164" fontId="4" fillId="5" borderId="0" xfId="0" applyNumberFormat="1" applyFont="1" applyFill="1"/>
    <xf numFmtId="164" fontId="8" fillId="5" borderId="0" xfId="0" applyNumberFormat="1" applyFont="1" applyFill="1"/>
    <xf numFmtId="164" fontId="4" fillId="5" borderId="1" xfId="0" applyNumberFormat="1" applyFont="1" applyFill="1" applyBorder="1"/>
    <xf numFmtId="164" fontId="8" fillId="5" borderId="1" xfId="0" applyNumberFormat="1" applyFont="1" applyFill="1" applyBorder="1"/>
    <xf numFmtId="164" fontId="10" fillId="5" borderId="0" xfId="0" applyNumberFormat="1" applyFont="1" applyFill="1"/>
    <xf numFmtId="164" fontId="11" fillId="5" borderId="0" xfId="0" applyNumberFormat="1" applyFont="1" applyFill="1" applyAlignment="1">
      <alignment horizontal="right"/>
    </xf>
    <xf numFmtId="10" fontId="11" fillId="5" borderId="0" xfId="1" applyNumberFormat="1" applyFont="1" applyFill="1"/>
    <xf numFmtId="164" fontId="11" fillId="5" borderId="0" xfId="0" applyNumberFormat="1" applyFont="1" applyFill="1"/>
    <xf numFmtId="164" fontId="2" fillId="5" borderId="0" xfId="0" applyNumberFormat="1" applyFont="1" applyFill="1" applyBorder="1"/>
    <xf numFmtId="164" fontId="0" fillId="5" borderId="0" xfId="0" applyNumberFormat="1" applyFill="1" applyBorder="1"/>
    <xf numFmtId="164" fontId="0" fillId="5" borderId="2" xfId="0" applyNumberFormat="1" applyFill="1" applyBorder="1"/>
  </cellXfs>
  <cellStyles count="2">
    <cellStyle name="Normal" xfId="0" builtinId="0"/>
    <cellStyle name="Percent" xfId="1" builtinId="5"/>
  </cellStyles>
  <dxfs count="2">
    <dxf>
      <font>
        <color theme="6" tint="0.39994506668294322"/>
      </font>
    </dxf>
    <dxf>
      <font>
        <color theme="6" tint="0.3999450666829432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High S-Curve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val>
            <c:numRef>
              <c:f>'S-Curves'!$B$10:$B$19</c:f>
              <c:numCache>
                <c:formatCode>General</c:formatCode>
                <c:ptCount val="10"/>
                <c:pt idx="0">
                  <c:v>1</c:v>
                </c:pt>
                <c:pt idx="1">
                  <c:v>2</c:v>
                </c:pt>
                <c:pt idx="2">
                  <c:v>3</c:v>
                </c:pt>
                <c:pt idx="3">
                  <c:v>4</c:v>
                </c:pt>
                <c:pt idx="4">
                  <c:v>5</c:v>
                </c:pt>
                <c:pt idx="5">
                  <c:v>6</c:v>
                </c:pt>
                <c:pt idx="6">
                  <c:v>7</c:v>
                </c:pt>
                <c:pt idx="7">
                  <c:v>8</c:v>
                </c:pt>
                <c:pt idx="8">
                  <c:v>9</c:v>
                </c:pt>
                <c:pt idx="9">
                  <c:v>10</c:v>
                </c:pt>
              </c:numCache>
            </c:numRef>
          </c:val>
          <c:smooth val="0"/>
          <c:extLst>
            <c:ext xmlns:c16="http://schemas.microsoft.com/office/drawing/2014/chart" uri="{C3380CC4-5D6E-409C-BE32-E72D297353CC}">
              <c16:uniqueId val="{00000000-07AE-43AF-899A-409B42403D18}"/>
            </c:ext>
          </c:extLst>
        </c:ser>
        <c:ser>
          <c:idx val="1"/>
          <c:order val="1"/>
          <c:spPr>
            <a:ln w="28575" cap="rnd">
              <a:solidFill>
                <a:schemeClr val="accent2"/>
              </a:solidFill>
              <a:round/>
            </a:ln>
            <a:effectLst/>
          </c:spPr>
          <c:marker>
            <c:symbol val="none"/>
          </c:marker>
          <c:val>
            <c:numRef>
              <c:f>'S-Curves'!$C$10:$C$19</c:f>
              <c:numCache>
                <c:formatCode>#,##0_ ;[Red]\-#,##0\ </c:formatCode>
                <c:ptCount val="10"/>
                <c:pt idx="0">
                  <c:v>2323.5823170213503</c:v>
                </c:pt>
                <c:pt idx="1">
                  <c:v>17639.998637055272</c:v>
                </c:pt>
                <c:pt idx="2">
                  <c:v>80561.512055445855</c:v>
                </c:pt>
                <c:pt idx="3">
                  <c:v>241843.54282531375</c:v>
                </c:pt>
                <c:pt idx="4">
                  <c:v>500000</c:v>
                </c:pt>
                <c:pt idx="5">
                  <c:v>758156.45717468625</c:v>
                </c:pt>
                <c:pt idx="6">
                  <c:v>919438.48794455407</c:v>
                </c:pt>
                <c:pt idx="7">
                  <c:v>982360.00136294472</c:v>
                </c:pt>
                <c:pt idx="8">
                  <c:v>997676.41768297867</c:v>
                </c:pt>
                <c:pt idx="9">
                  <c:v>1000000</c:v>
                </c:pt>
              </c:numCache>
            </c:numRef>
          </c:val>
          <c:smooth val="0"/>
          <c:extLst>
            <c:ext xmlns:c16="http://schemas.microsoft.com/office/drawing/2014/chart" uri="{C3380CC4-5D6E-409C-BE32-E72D297353CC}">
              <c16:uniqueId val="{00000001-07AE-43AF-899A-409B42403D18}"/>
            </c:ext>
          </c:extLst>
        </c:ser>
        <c:dLbls>
          <c:showLegendKey val="0"/>
          <c:showVal val="0"/>
          <c:showCatName val="0"/>
          <c:showSerName val="0"/>
          <c:showPercent val="0"/>
          <c:showBubbleSize val="0"/>
        </c:dLbls>
        <c:smooth val="0"/>
        <c:axId val="666016936"/>
        <c:axId val="666017328"/>
        <c:extLst/>
      </c:lineChart>
      <c:catAx>
        <c:axId val="66601693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17328"/>
        <c:crosses val="autoZero"/>
        <c:auto val="1"/>
        <c:lblAlgn val="ctr"/>
        <c:lblOffset val="100"/>
        <c:noMultiLvlLbl val="0"/>
      </c:catAx>
      <c:valAx>
        <c:axId val="6660173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169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Medium S-Curve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val>
            <c:numRef>
              <c:f>'S-Curves'!$B$30:$B$39</c:f>
              <c:numCache>
                <c:formatCode>General</c:formatCode>
                <c:ptCount val="10"/>
                <c:pt idx="0">
                  <c:v>1</c:v>
                </c:pt>
                <c:pt idx="1">
                  <c:v>2</c:v>
                </c:pt>
                <c:pt idx="2">
                  <c:v>3</c:v>
                </c:pt>
                <c:pt idx="3">
                  <c:v>4</c:v>
                </c:pt>
                <c:pt idx="4">
                  <c:v>5</c:v>
                </c:pt>
                <c:pt idx="5">
                  <c:v>6</c:v>
                </c:pt>
                <c:pt idx="6">
                  <c:v>7</c:v>
                </c:pt>
                <c:pt idx="7">
                  <c:v>8</c:v>
                </c:pt>
                <c:pt idx="8">
                  <c:v>9</c:v>
                </c:pt>
                <c:pt idx="9">
                  <c:v>10</c:v>
                </c:pt>
              </c:numCache>
            </c:numRef>
          </c:val>
          <c:smooth val="0"/>
          <c:extLst>
            <c:ext xmlns:c16="http://schemas.microsoft.com/office/drawing/2014/chart" uri="{C3380CC4-5D6E-409C-BE32-E72D297353CC}">
              <c16:uniqueId val="{00000000-E1CC-4C51-8B29-ACCAA728EB26}"/>
            </c:ext>
          </c:extLst>
        </c:ser>
        <c:ser>
          <c:idx val="1"/>
          <c:order val="1"/>
          <c:spPr>
            <a:ln w="28575" cap="rnd">
              <a:solidFill>
                <a:schemeClr val="accent2"/>
              </a:solidFill>
              <a:round/>
            </a:ln>
            <a:effectLst/>
          </c:spPr>
          <c:marker>
            <c:symbol val="none"/>
          </c:marker>
          <c:val>
            <c:numRef>
              <c:f>'S-Curves'!$C$30:$C$39</c:f>
              <c:numCache>
                <c:formatCode>#,##0_ ;[Red]\-#,##0\ </c:formatCode>
                <c:ptCount val="10"/>
                <c:pt idx="0">
                  <c:v>33576.918399376911</c:v>
                </c:pt>
                <c:pt idx="1">
                  <c:v>96720.339232765196</c:v>
                </c:pt>
                <c:pt idx="2">
                  <c:v>198119.76837957345</c:v>
                </c:pt>
                <c:pt idx="3">
                  <c:v>337169.42422135122</c:v>
                </c:pt>
                <c:pt idx="4">
                  <c:v>500000</c:v>
                </c:pt>
                <c:pt idx="5">
                  <c:v>662830.57577864872</c:v>
                </c:pt>
                <c:pt idx="6">
                  <c:v>801880.23162042652</c:v>
                </c:pt>
                <c:pt idx="7">
                  <c:v>903279.66076723486</c:v>
                </c:pt>
                <c:pt idx="8">
                  <c:v>966423.08160062297</c:v>
                </c:pt>
                <c:pt idx="9">
                  <c:v>1000000</c:v>
                </c:pt>
              </c:numCache>
            </c:numRef>
          </c:val>
          <c:smooth val="0"/>
          <c:extLst>
            <c:ext xmlns:c16="http://schemas.microsoft.com/office/drawing/2014/chart" uri="{C3380CC4-5D6E-409C-BE32-E72D297353CC}">
              <c16:uniqueId val="{00000001-E1CC-4C51-8B29-ACCAA728EB26}"/>
            </c:ext>
          </c:extLst>
        </c:ser>
        <c:dLbls>
          <c:showLegendKey val="0"/>
          <c:showVal val="0"/>
          <c:showCatName val="0"/>
          <c:showSerName val="0"/>
          <c:showPercent val="0"/>
          <c:showBubbleSize val="0"/>
        </c:dLbls>
        <c:smooth val="0"/>
        <c:axId val="666016936"/>
        <c:axId val="666017328"/>
        <c:extLst/>
      </c:lineChart>
      <c:catAx>
        <c:axId val="66601693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17328"/>
        <c:crosses val="autoZero"/>
        <c:auto val="1"/>
        <c:lblAlgn val="ctr"/>
        <c:lblOffset val="100"/>
        <c:noMultiLvlLbl val="0"/>
      </c:catAx>
      <c:valAx>
        <c:axId val="6660173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169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Distribution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val>
            <c:numRef>
              <c:f>'S-Curves'!$D$10:$D$19</c:f>
              <c:numCache>
                <c:formatCode>#,##0_ ;[Red]\-#,##0\ </c:formatCode>
                <c:ptCount val="10"/>
                <c:pt idx="0">
                  <c:v>2323.5823170213503</c:v>
                </c:pt>
                <c:pt idx="1">
                  <c:v>15316.416320033923</c:v>
                </c:pt>
                <c:pt idx="2">
                  <c:v>62921.513418390583</c:v>
                </c:pt>
                <c:pt idx="3">
                  <c:v>161282.03076986788</c:v>
                </c:pt>
                <c:pt idx="4">
                  <c:v>258156.45717468625</c:v>
                </c:pt>
                <c:pt idx="5">
                  <c:v>258156.45717468625</c:v>
                </c:pt>
                <c:pt idx="6">
                  <c:v>161282.03076986782</c:v>
                </c:pt>
                <c:pt idx="7">
                  <c:v>62921.513418390648</c:v>
                </c:pt>
                <c:pt idx="8">
                  <c:v>15316.416320033954</c:v>
                </c:pt>
                <c:pt idx="9">
                  <c:v>2323.5823170213262</c:v>
                </c:pt>
              </c:numCache>
            </c:numRef>
          </c:val>
          <c:extLst>
            <c:ext xmlns:c16="http://schemas.microsoft.com/office/drawing/2014/chart" uri="{C3380CC4-5D6E-409C-BE32-E72D297353CC}">
              <c16:uniqueId val="{00000000-06CD-47EB-AC50-4C5060E27ADA}"/>
            </c:ext>
          </c:extLst>
        </c:ser>
        <c:dLbls>
          <c:showLegendKey val="0"/>
          <c:showVal val="0"/>
          <c:showCatName val="0"/>
          <c:showSerName val="0"/>
          <c:showPercent val="0"/>
          <c:showBubbleSize val="0"/>
        </c:dLbls>
        <c:gapWidth val="219"/>
        <c:overlap val="-27"/>
        <c:axId val="666019288"/>
        <c:axId val="666019680"/>
      </c:barChart>
      <c:catAx>
        <c:axId val="6660192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Month</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19680"/>
        <c:crosses val="autoZero"/>
        <c:auto val="1"/>
        <c:lblAlgn val="ctr"/>
        <c:lblOffset val="100"/>
        <c:noMultiLvlLbl val="0"/>
      </c:catAx>
      <c:valAx>
        <c:axId val="6660196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Amount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_ ;[Red]\-#,##0\ "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192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Distribution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val>
            <c:numRef>
              <c:f>'S-Curves'!$D$30:$D$39</c:f>
              <c:numCache>
                <c:formatCode>#,##0_ ;[Red]\-#,##0\ </c:formatCode>
                <c:ptCount val="10"/>
                <c:pt idx="0">
                  <c:v>33576.918399376911</c:v>
                </c:pt>
                <c:pt idx="1">
                  <c:v>63143.420833388285</c:v>
                </c:pt>
                <c:pt idx="2">
                  <c:v>101399.42914680825</c:v>
                </c:pt>
                <c:pt idx="3">
                  <c:v>139049.65584177777</c:v>
                </c:pt>
                <c:pt idx="4">
                  <c:v>162830.57577864878</c:v>
                </c:pt>
                <c:pt idx="5">
                  <c:v>162830.57577864872</c:v>
                </c:pt>
                <c:pt idx="6">
                  <c:v>139049.6558417778</c:v>
                </c:pt>
                <c:pt idx="7">
                  <c:v>101399.42914680834</c:v>
                </c:pt>
                <c:pt idx="8">
                  <c:v>63143.420833388111</c:v>
                </c:pt>
                <c:pt idx="9">
                  <c:v>33576.918399377028</c:v>
                </c:pt>
              </c:numCache>
            </c:numRef>
          </c:val>
          <c:extLst>
            <c:ext xmlns:c16="http://schemas.microsoft.com/office/drawing/2014/chart" uri="{C3380CC4-5D6E-409C-BE32-E72D297353CC}">
              <c16:uniqueId val="{00000000-B788-4731-A210-E875B4BB05CB}"/>
            </c:ext>
          </c:extLst>
        </c:ser>
        <c:dLbls>
          <c:showLegendKey val="0"/>
          <c:showVal val="0"/>
          <c:showCatName val="0"/>
          <c:showSerName val="0"/>
          <c:showPercent val="0"/>
          <c:showBubbleSize val="0"/>
        </c:dLbls>
        <c:gapWidth val="219"/>
        <c:overlap val="-27"/>
        <c:axId val="666020464"/>
        <c:axId val="666020856"/>
      </c:barChart>
      <c:catAx>
        <c:axId val="66602046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Month</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20856"/>
        <c:crosses val="autoZero"/>
        <c:auto val="1"/>
        <c:lblAlgn val="ctr"/>
        <c:lblOffset val="100"/>
        <c:noMultiLvlLbl val="0"/>
      </c:catAx>
      <c:valAx>
        <c:axId val="6660208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Amount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_ ;[Red]\-#,##0\ "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204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Straight Line</a:t>
            </a:r>
          </a:p>
        </c:rich>
      </c:tx>
      <c:overlay val="0"/>
      <c:spPr>
        <a:noFill/>
        <a:ln>
          <a:noFill/>
        </a:ln>
        <a:effectLst/>
      </c:spPr>
    </c:title>
    <c:autoTitleDeleted val="0"/>
    <c:plotArea>
      <c:layout/>
      <c:lineChart>
        <c:grouping val="standard"/>
        <c:varyColors val="0"/>
        <c:ser>
          <c:idx val="0"/>
          <c:order val="0"/>
          <c:marker>
            <c:symbol val="none"/>
          </c:marker>
          <c:val>
            <c:numRef>
              <c:f>'S-Curves'!$C$50:$C$59</c:f>
              <c:numCache>
                <c:formatCode>#,##0_ ;[Red]\-#,##0\ </c:formatCode>
                <c:ptCount val="10"/>
                <c:pt idx="0">
                  <c:v>100000</c:v>
                </c:pt>
                <c:pt idx="1">
                  <c:v>200000</c:v>
                </c:pt>
                <c:pt idx="2">
                  <c:v>300000</c:v>
                </c:pt>
                <c:pt idx="3">
                  <c:v>400000</c:v>
                </c:pt>
                <c:pt idx="4">
                  <c:v>500000</c:v>
                </c:pt>
                <c:pt idx="5">
                  <c:v>600000</c:v>
                </c:pt>
                <c:pt idx="6">
                  <c:v>700000</c:v>
                </c:pt>
                <c:pt idx="7">
                  <c:v>800000</c:v>
                </c:pt>
                <c:pt idx="8">
                  <c:v>900000</c:v>
                </c:pt>
                <c:pt idx="9">
                  <c:v>1000000</c:v>
                </c:pt>
              </c:numCache>
            </c:numRef>
          </c:val>
          <c:smooth val="0"/>
          <c:extLst>
            <c:ext xmlns:c16="http://schemas.microsoft.com/office/drawing/2014/chart" uri="{C3380CC4-5D6E-409C-BE32-E72D297353CC}">
              <c16:uniqueId val="{00000000-3FBA-44C3-97D3-6BF425749593}"/>
            </c:ext>
          </c:extLst>
        </c:ser>
        <c:dLbls>
          <c:showLegendKey val="0"/>
          <c:showVal val="0"/>
          <c:showCatName val="0"/>
          <c:showSerName val="0"/>
          <c:showPercent val="0"/>
          <c:showBubbleSize val="0"/>
        </c:dLbls>
        <c:smooth val="0"/>
        <c:axId val="666016936"/>
        <c:axId val="666017328"/>
        <c:extLst/>
      </c:lineChart>
      <c:catAx>
        <c:axId val="66601693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17328"/>
        <c:crosses val="autoZero"/>
        <c:auto val="1"/>
        <c:lblAlgn val="ctr"/>
        <c:lblOffset val="100"/>
        <c:noMultiLvlLbl val="0"/>
      </c:catAx>
      <c:valAx>
        <c:axId val="666017328"/>
        <c:scaling>
          <c:orientation val="minMax"/>
        </c:scaling>
        <c:delete val="0"/>
        <c:axPos val="l"/>
        <c:majorGridlines>
          <c:spPr>
            <a:ln w="9525" cap="flat" cmpd="sng" algn="ctr">
              <a:solidFill>
                <a:schemeClr val="tx1">
                  <a:lumMod val="15000"/>
                  <a:lumOff val="85000"/>
                </a:schemeClr>
              </a:solidFill>
              <a:round/>
            </a:ln>
            <a:effectLst/>
          </c:spPr>
        </c:majorGridlines>
        <c:numFmt formatCode="#,##0_ ;[Red]\-#,##0\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16936"/>
        <c:crosses val="autoZero"/>
        <c:crossBetween val="between"/>
      </c:valAx>
    </c:plotArea>
    <c:plotVisOnly val="1"/>
    <c:dispBlanksAs val="gap"/>
    <c:showDLblsOverMax val="0"/>
  </c:chart>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Distribution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val>
            <c:numRef>
              <c:f>'S-Curves'!$D$50:$D$59</c:f>
              <c:numCache>
                <c:formatCode>#,##0_ ;[Red]\-#,##0\ </c:formatCode>
                <c:ptCount val="10"/>
                <c:pt idx="0">
                  <c:v>100000</c:v>
                </c:pt>
                <c:pt idx="1">
                  <c:v>100000</c:v>
                </c:pt>
                <c:pt idx="2">
                  <c:v>100000</c:v>
                </c:pt>
                <c:pt idx="3">
                  <c:v>100000</c:v>
                </c:pt>
                <c:pt idx="4">
                  <c:v>100000</c:v>
                </c:pt>
                <c:pt idx="5">
                  <c:v>100000</c:v>
                </c:pt>
                <c:pt idx="6">
                  <c:v>100000</c:v>
                </c:pt>
                <c:pt idx="7">
                  <c:v>100000</c:v>
                </c:pt>
                <c:pt idx="8">
                  <c:v>100000</c:v>
                </c:pt>
                <c:pt idx="9">
                  <c:v>100000</c:v>
                </c:pt>
              </c:numCache>
            </c:numRef>
          </c:val>
          <c:extLst>
            <c:ext xmlns:c16="http://schemas.microsoft.com/office/drawing/2014/chart" uri="{C3380CC4-5D6E-409C-BE32-E72D297353CC}">
              <c16:uniqueId val="{00000000-67EB-482E-A34A-000BFD2F4ACB}"/>
            </c:ext>
          </c:extLst>
        </c:ser>
        <c:dLbls>
          <c:showLegendKey val="0"/>
          <c:showVal val="0"/>
          <c:showCatName val="0"/>
          <c:showSerName val="0"/>
          <c:showPercent val="0"/>
          <c:showBubbleSize val="0"/>
        </c:dLbls>
        <c:gapWidth val="219"/>
        <c:overlap val="-27"/>
        <c:axId val="666022816"/>
        <c:axId val="666023208"/>
      </c:barChart>
      <c:catAx>
        <c:axId val="66602281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Month</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23208"/>
        <c:crosses val="autoZero"/>
        <c:auto val="1"/>
        <c:lblAlgn val="ctr"/>
        <c:lblOffset val="100"/>
        <c:noMultiLvlLbl val="0"/>
      </c:catAx>
      <c:valAx>
        <c:axId val="6660232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Amount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_ ;[Red]\-#,##0\ "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0228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3</xdr:col>
      <xdr:colOff>89649</xdr:colOff>
      <xdr:row>0</xdr:row>
      <xdr:rowOff>179294</xdr:rowOff>
    </xdr:from>
    <xdr:to>
      <xdr:col>4</xdr:col>
      <xdr:colOff>1199030</xdr:colOff>
      <xdr:row>5</xdr:row>
      <xdr:rowOff>15953</xdr:rowOff>
    </xdr:to>
    <xdr:pic>
      <xdr:nvPicPr>
        <xdr:cNvPr id="2" name="Picture 1">
          <a:extLst>
            <a:ext uri="{FF2B5EF4-FFF2-40B4-BE49-F238E27FC236}">
              <a16:creationId xmlns:a16="http://schemas.microsoft.com/office/drawing/2014/main" id="{83E39415-2284-4668-9D5B-64920FFC3949}"/>
            </a:ext>
          </a:extLst>
        </xdr:cNvPr>
        <xdr:cNvPicPr>
          <a:picLocks noChangeAspect="1"/>
        </xdr:cNvPicPr>
      </xdr:nvPicPr>
      <xdr:blipFill>
        <a:blip xmlns:r="http://schemas.openxmlformats.org/officeDocument/2006/relationships" r:embed="rId1"/>
        <a:stretch>
          <a:fillRect/>
        </a:stretch>
      </xdr:blipFill>
      <xdr:spPr>
        <a:xfrm>
          <a:off x="3294531" y="179294"/>
          <a:ext cx="2409264" cy="800365"/>
        </a:xfrm>
        <a:prstGeom prst="rect">
          <a:avLst/>
        </a:prstGeom>
      </xdr:spPr>
    </xdr:pic>
    <xdr:clientData/>
  </xdr:twoCellAnchor>
  <xdr:twoCellAnchor editAs="oneCell">
    <xdr:from>
      <xdr:col>0</xdr:col>
      <xdr:colOff>0</xdr:colOff>
      <xdr:row>0</xdr:row>
      <xdr:rowOff>0</xdr:rowOff>
    </xdr:from>
    <xdr:to>
      <xdr:col>3</xdr:col>
      <xdr:colOff>201706</xdr:colOff>
      <xdr:row>5</xdr:row>
      <xdr:rowOff>116051</xdr:rowOff>
    </xdr:to>
    <xdr:pic>
      <xdr:nvPicPr>
        <xdr:cNvPr id="4" name="Picture 3">
          <a:extLst>
            <a:ext uri="{FF2B5EF4-FFF2-40B4-BE49-F238E27FC236}">
              <a16:creationId xmlns:a16="http://schemas.microsoft.com/office/drawing/2014/main" id="{AB9E709D-12CE-4E2C-942A-3B10A36B4A53}"/>
            </a:ext>
          </a:extLst>
        </xdr:cNvPr>
        <xdr:cNvPicPr>
          <a:picLocks noChangeAspect="1"/>
        </xdr:cNvPicPr>
      </xdr:nvPicPr>
      <xdr:blipFill>
        <a:blip xmlns:r="http://schemas.openxmlformats.org/officeDocument/2006/relationships" r:embed="rId2"/>
        <a:stretch>
          <a:fillRect/>
        </a:stretch>
      </xdr:blipFill>
      <xdr:spPr>
        <a:xfrm>
          <a:off x="0" y="0"/>
          <a:ext cx="3406588" cy="10797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212912</xdr:colOff>
      <xdr:row>3</xdr:row>
      <xdr:rowOff>29134</xdr:rowOff>
    </xdr:from>
    <xdr:to>
      <xdr:col>7</xdr:col>
      <xdr:colOff>645459</xdr:colOff>
      <xdr:row>18</xdr:row>
      <xdr:rowOff>123264</xdr:rowOff>
    </xdr:to>
    <xdr:graphicFrame macro="">
      <xdr:nvGraphicFramePr>
        <xdr:cNvPr id="2" name="Chart 1">
          <a:extLst>
            <a:ext uri="{FF2B5EF4-FFF2-40B4-BE49-F238E27FC236}">
              <a16:creationId xmlns:a16="http://schemas.microsoft.com/office/drawing/2014/main" id="{10E3EF89-C31D-43C8-BBD1-27526C2E25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212911</xdr:colOff>
      <xdr:row>23</xdr:row>
      <xdr:rowOff>73958</xdr:rowOff>
    </xdr:from>
    <xdr:to>
      <xdr:col>7</xdr:col>
      <xdr:colOff>600636</xdr:colOff>
      <xdr:row>38</xdr:row>
      <xdr:rowOff>156882</xdr:rowOff>
    </xdr:to>
    <xdr:graphicFrame macro="">
      <xdr:nvGraphicFramePr>
        <xdr:cNvPr id="3" name="Chart 2">
          <a:extLst>
            <a:ext uri="{FF2B5EF4-FFF2-40B4-BE49-F238E27FC236}">
              <a16:creationId xmlns:a16="http://schemas.microsoft.com/office/drawing/2014/main" id="{E3BC2899-00F4-4A9D-985A-6C8A1C6C31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795618</xdr:colOff>
      <xdr:row>3</xdr:row>
      <xdr:rowOff>6723</xdr:rowOff>
    </xdr:from>
    <xdr:to>
      <xdr:col>14</xdr:col>
      <xdr:colOff>726141</xdr:colOff>
      <xdr:row>18</xdr:row>
      <xdr:rowOff>143435</xdr:rowOff>
    </xdr:to>
    <xdr:graphicFrame macro="">
      <xdr:nvGraphicFramePr>
        <xdr:cNvPr id="4" name="Chart 3">
          <a:extLst>
            <a:ext uri="{FF2B5EF4-FFF2-40B4-BE49-F238E27FC236}">
              <a16:creationId xmlns:a16="http://schemas.microsoft.com/office/drawing/2014/main" id="{D294CD13-2DCF-4614-8A2B-B009FA4EFA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822513</xdr:colOff>
      <xdr:row>23</xdr:row>
      <xdr:rowOff>87405</xdr:rowOff>
    </xdr:from>
    <xdr:to>
      <xdr:col>14</xdr:col>
      <xdr:colOff>688041</xdr:colOff>
      <xdr:row>38</xdr:row>
      <xdr:rowOff>154640</xdr:rowOff>
    </xdr:to>
    <xdr:graphicFrame macro="">
      <xdr:nvGraphicFramePr>
        <xdr:cNvPr id="5" name="Chart 4">
          <a:extLst>
            <a:ext uri="{FF2B5EF4-FFF2-40B4-BE49-F238E27FC236}">
              <a16:creationId xmlns:a16="http://schemas.microsoft.com/office/drawing/2014/main" id="{4842A5B9-10DC-45F2-9ECC-61054C7791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168088</xdr:colOff>
      <xdr:row>43</xdr:row>
      <xdr:rowOff>112059</xdr:rowOff>
    </xdr:from>
    <xdr:to>
      <xdr:col>7</xdr:col>
      <xdr:colOff>591671</xdr:colOff>
      <xdr:row>58</xdr:row>
      <xdr:rowOff>150159</xdr:rowOff>
    </xdr:to>
    <xdr:graphicFrame macro="">
      <xdr:nvGraphicFramePr>
        <xdr:cNvPr id="6" name="Chart 5">
          <a:extLst>
            <a:ext uri="{FF2B5EF4-FFF2-40B4-BE49-F238E27FC236}">
              <a16:creationId xmlns:a16="http://schemas.microsoft.com/office/drawing/2014/main" id="{2E03C54D-F1C0-4D4D-BB23-4FF37F61FF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862852</xdr:colOff>
      <xdr:row>43</xdr:row>
      <xdr:rowOff>109817</xdr:rowOff>
    </xdr:from>
    <xdr:to>
      <xdr:col>14</xdr:col>
      <xdr:colOff>728380</xdr:colOff>
      <xdr:row>58</xdr:row>
      <xdr:rowOff>132228</xdr:rowOff>
    </xdr:to>
    <xdr:graphicFrame macro="">
      <xdr:nvGraphicFramePr>
        <xdr:cNvPr id="7" name="Chart 6">
          <a:extLst>
            <a:ext uri="{FF2B5EF4-FFF2-40B4-BE49-F238E27FC236}">
              <a16:creationId xmlns:a16="http://schemas.microsoft.com/office/drawing/2014/main" id="{F47006C9-69FD-4520-B93C-A48385B0DB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BDB7A-2CC3-4F1A-81AD-5A224A4BB592}">
  <dimension ref="A1:EG71"/>
  <sheetViews>
    <sheetView showZeros="0" tabSelected="1" zoomScale="85" zoomScaleNormal="85" workbookViewId="0">
      <selection activeCell="D6" sqref="D6"/>
    </sheetView>
  </sheetViews>
  <sheetFormatPr defaultRowHeight="15" x14ac:dyDescent="0.25"/>
  <cols>
    <col min="1" max="1" width="9.140625" style="1"/>
    <col min="2" max="8" width="19.5703125" style="1" customWidth="1"/>
    <col min="9" max="9" width="21.85546875" style="1" customWidth="1"/>
    <col min="10" max="10" width="19.5703125" style="1" customWidth="1"/>
    <col min="11" max="11" width="7.140625" style="1" customWidth="1"/>
    <col min="12" max="12" width="6.42578125" style="1" customWidth="1"/>
    <col min="13" max="13" width="31" style="1" customWidth="1"/>
    <col min="14" max="14" width="15.140625" style="1" customWidth="1"/>
    <col min="15" max="15" width="9.140625" style="1"/>
    <col min="16" max="17" width="11.42578125" style="1" bestFit="1" customWidth="1"/>
    <col min="18" max="137" width="12.42578125" style="1" customWidth="1"/>
    <col min="138" max="16384" width="9.140625" style="1"/>
  </cols>
  <sheetData>
    <row r="1" spans="1:137" s="23" customFormat="1"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10"/>
    </row>
    <row r="2" spans="1:137" s="23" customFormat="1" ht="15.75" x14ac:dyDescent="0.25">
      <c r="A2" s="4"/>
      <c r="B2" s="4"/>
      <c r="C2" s="4"/>
      <c r="D2" s="4"/>
      <c r="E2" s="4"/>
      <c r="F2" s="44" t="s">
        <v>3</v>
      </c>
      <c r="G2" s="22"/>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10"/>
    </row>
    <row r="3" spans="1:137" s="23" customFormat="1" x14ac:dyDescent="0.25">
      <c r="A3" s="4"/>
      <c r="B3" s="4"/>
      <c r="C3" s="4"/>
      <c r="D3" s="4"/>
      <c r="E3" s="4"/>
      <c r="F3" s="34" t="s">
        <v>0</v>
      </c>
      <c r="G3" s="22"/>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10"/>
    </row>
    <row r="4" spans="1:137" s="23" customFormat="1" x14ac:dyDescent="0.25">
      <c r="A4" s="4"/>
      <c r="B4" s="4"/>
      <c r="C4" s="4"/>
      <c r="D4" s="4"/>
      <c r="E4" s="4"/>
      <c r="F4" s="22" t="s">
        <v>1</v>
      </c>
      <c r="G4" s="22"/>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10"/>
    </row>
    <row r="5" spans="1:137" s="23" customFormat="1" x14ac:dyDescent="0.25">
      <c r="A5" s="4"/>
      <c r="B5" s="4"/>
      <c r="C5" s="4"/>
      <c r="D5" s="4"/>
      <c r="E5" s="4"/>
      <c r="F5" s="71" t="s">
        <v>105</v>
      </c>
      <c r="G5" s="71"/>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10"/>
    </row>
    <row r="6" spans="1:137" s="23" customFormat="1" x14ac:dyDescent="0.25">
      <c r="A6" s="4"/>
      <c r="B6" s="4"/>
      <c r="C6" s="4"/>
      <c r="D6" s="4"/>
      <c r="E6" s="4"/>
      <c r="F6" s="22" t="s">
        <v>43</v>
      </c>
      <c r="G6" s="33">
        <v>44197</v>
      </c>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10"/>
    </row>
    <row r="7" spans="1:137" s="24" customFormat="1" ht="19.5" thickBot="1" x14ac:dyDescent="0.35">
      <c r="A7" s="8"/>
      <c r="B7" s="8" t="s">
        <v>101</v>
      </c>
      <c r="C7" s="8"/>
      <c r="D7" s="8"/>
      <c r="E7" s="7"/>
      <c r="F7" s="7"/>
      <c r="G7" s="7"/>
      <c r="H7" s="7"/>
      <c r="I7" s="7"/>
      <c r="J7" s="7"/>
      <c r="K7" s="9"/>
      <c r="L7" s="7"/>
      <c r="M7" s="8" t="s">
        <v>102</v>
      </c>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9"/>
    </row>
    <row r="8" spans="1:137" s="23" customFormat="1" ht="15.75" thickTop="1" x14ac:dyDescent="0.25">
      <c r="A8" s="4"/>
      <c r="B8" s="4"/>
      <c r="C8" s="4"/>
      <c r="D8" s="4"/>
      <c r="E8" s="4"/>
      <c r="F8" s="4"/>
      <c r="G8" s="4"/>
      <c r="H8" s="4"/>
      <c r="I8" s="4"/>
      <c r="J8" s="4"/>
      <c r="K8" s="10"/>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10"/>
    </row>
    <row r="9" spans="1:137" ht="18.75" x14ac:dyDescent="0.3">
      <c r="A9" s="2"/>
      <c r="B9" s="11" t="s">
        <v>104</v>
      </c>
      <c r="C9" s="2"/>
      <c r="D9" s="2"/>
      <c r="E9" s="2"/>
      <c r="F9" s="4"/>
      <c r="G9" s="72" t="s">
        <v>103</v>
      </c>
      <c r="H9" s="73"/>
      <c r="I9" s="73"/>
      <c r="J9" s="73"/>
      <c r="K9" s="14"/>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10"/>
    </row>
    <row r="10" spans="1:137" x14ac:dyDescent="0.25">
      <c r="A10" s="2"/>
      <c r="B10" s="2"/>
      <c r="C10" s="2"/>
      <c r="D10" s="2"/>
      <c r="E10" s="2"/>
      <c r="F10" s="4"/>
      <c r="G10" s="73"/>
      <c r="H10" s="73"/>
      <c r="I10" s="73"/>
      <c r="J10" s="73"/>
      <c r="K10" s="15"/>
      <c r="L10" s="2"/>
      <c r="M10" s="2"/>
      <c r="N10" s="2"/>
      <c r="O10" s="2"/>
      <c r="P10" s="43">
        <f>'Level 3'!G6</f>
        <v>44197</v>
      </c>
      <c r="Q10" s="43">
        <f t="shared" ref="Q10:AV10" si="0">EDATE(P10,1)</f>
        <v>44228</v>
      </c>
      <c r="R10" s="43">
        <f t="shared" si="0"/>
        <v>44256</v>
      </c>
      <c r="S10" s="43">
        <f t="shared" si="0"/>
        <v>44287</v>
      </c>
      <c r="T10" s="43">
        <f t="shared" si="0"/>
        <v>44317</v>
      </c>
      <c r="U10" s="43">
        <f t="shared" si="0"/>
        <v>44348</v>
      </c>
      <c r="V10" s="43">
        <f t="shared" si="0"/>
        <v>44378</v>
      </c>
      <c r="W10" s="43">
        <f t="shared" si="0"/>
        <v>44409</v>
      </c>
      <c r="X10" s="43">
        <f t="shared" si="0"/>
        <v>44440</v>
      </c>
      <c r="Y10" s="43">
        <f t="shared" si="0"/>
        <v>44470</v>
      </c>
      <c r="Z10" s="43">
        <f t="shared" si="0"/>
        <v>44501</v>
      </c>
      <c r="AA10" s="43">
        <f t="shared" si="0"/>
        <v>44531</v>
      </c>
      <c r="AB10" s="43">
        <f t="shared" si="0"/>
        <v>44562</v>
      </c>
      <c r="AC10" s="43">
        <f t="shared" si="0"/>
        <v>44593</v>
      </c>
      <c r="AD10" s="43">
        <f t="shared" si="0"/>
        <v>44621</v>
      </c>
      <c r="AE10" s="43">
        <f t="shared" si="0"/>
        <v>44652</v>
      </c>
      <c r="AF10" s="43">
        <f t="shared" si="0"/>
        <v>44682</v>
      </c>
      <c r="AG10" s="43">
        <f t="shared" si="0"/>
        <v>44713</v>
      </c>
      <c r="AH10" s="43">
        <f t="shared" si="0"/>
        <v>44743</v>
      </c>
      <c r="AI10" s="43">
        <f t="shared" si="0"/>
        <v>44774</v>
      </c>
      <c r="AJ10" s="43">
        <f t="shared" si="0"/>
        <v>44805</v>
      </c>
      <c r="AK10" s="43">
        <f t="shared" si="0"/>
        <v>44835</v>
      </c>
      <c r="AL10" s="43">
        <f t="shared" si="0"/>
        <v>44866</v>
      </c>
      <c r="AM10" s="43">
        <f t="shared" si="0"/>
        <v>44896</v>
      </c>
      <c r="AN10" s="43">
        <f t="shared" si="0"/>
        <v>44927</v>
      </c>
      <c r="AO10" s="43">
        <f t="shared" si="0"/>
        <v>44958</v>
      </c>
      <c r="AP10" s="43">
        <f t="shared" si="0"/>
        <v>44986</v>
      </c>
      <c r="AQ10" s="43">
        <f t="shared" si="0"/>
        <v>45017</v>
      </c>
      <c r="AR10" s="43">
        <f t="shared" si="0"/>
        <v>45047</v>
      </c>
      <c r="AS10" s="43">
        <f t="shared" si="0"/>
        <v>45078</v>
      </c>
      <c r="AT10" s="43">
        <f t="shared" si="0"/>
        <v>45108</v>
      </c>
      <c r="AU10" s="43">
        <f t="shared" si="0"/>
        <v>45139</v>
      </c>
      <c r="AV10" s="43">
        <f t="shared" si="0"/>
        <v>45170</v>
      </c>
      <c r="AW10" s="43">
        <f t="shared" ref="AW10:CB10" si="1">EDATE(AV10,1)</f>
        <v>45200</v>
      </c>
      <c r="AX10" s="43">
        <f t="shared" si="1"/>
        <v>45231</v>
      </c>
      <c r="AY10" s="43">
        <f t="shared" si="1"/>
        <v>45261</v>
      </c>
      <c r="AZ10" s="43">
        <f t="shared" si="1"/>
        <v>45292</v>
      </c>
      <c r="BA10" s="43">
        <f t="shared" si="1"/>
        <v>45323</v>
      </c>
      <c r="BB10" s="43">
        <f t="shared" si="1"/>
        <v>45352</v>
      </c>
      <c r="BC10" s="43">
        <f t="shared" si="1"/>
        <v>45383</v>
      </c>
      <c r="BD10" s="43">
        <f t="shared" si="1"/>
        <v>45413</v>
      </c>
      <c r="BE10" s="43">
        <f t="shared" si="1"/>
        <v>45444</v>
      </c>
      <c r="BF10" s="43">
        <f t="shared" si="1"/>
        <v>45474</v>
      </c>
      <c r="BG10" s="43">
        <f t="shared" si="1"/>
        <v>45505</v>
      </c>
      <c r="BH10" s="43">
        <f t="shared" si="1"/>
        <v>45536</v>
      </c>
      <c r="BI10" s="43">
        <f t="shared" si="1"/>
        <v>45566</v>
      </c>
      <c r="BJ10" s="43">
        <f t="shared" si="1"/>
        <v>45597</v>
      </c>
      <c r="BK10" s="43">
        <f t="shared" si="1"/>
        <v>45627</v>
      </c>
      <c r="BL10" s="43">
        <f t="shared" si="1"/>
        <v>45658</v>
      </c>
      <c r="BM10" s="43">
        <f t="shared" si="1"/>
        <v>45689</v>
      </c>
      <c r="BN10" s="43">
        <f t="shared" si="1"/>
        <v>45717</v>
      </c>
      <c r="BO10" s="43">
        <f t="shared" si="1"/>
        <v>45748</v>
      </c>
      <c r="BP10" s="43">
        <f t="shared" si="1"/>
        <v>45778</v>
      </c>
      <c r="BQ10" s="43">
        <f t="shared" si="1"/>
        <v>45809</v>
      </c>
      <c r="BR10" s="43">
        <f t="shared" si="1"/>
        <v>45839</v>
      </c>
      <c r="BS10" s="43">
        <f t="shared" si="1"/>
        <v>45870</v>
      </c>
      <c r="BT10" s="43">
        <f t="shared" si="1"/>
        <v>45901</v>
      </c>
      <c r="BU10" s="43">
        <f t="shared" si="1"/>
        <v>45931</v>
      </c>
      <c r="BV10" s="43">
        <f t="shared" si="1"/>
        <v>45962</v>
      </c>
      <c r="BW10" s="43">
        <f t="shared" si="1"/>
        <v>45992</v>
      </c>
      <c r="BX10" s="43">
        <f t="shared" si="1"/>
        <v>46023</v>
      </c>
      <c r="BY10" s="43">
        <f t="shared" si="1"/>
        <v>46054</v>
      </c>
      <c r="BZ10" s="43">
        <f t="shared" si="1"/>
        <v>46082</v>
      </c>
      <c r="CA10" s="43">
        <f t="shared" si="1"/>
        <v>46113</v>
      </c>
      <c r="CB10" s="43">
        <f t="shared" si="1"/>
        <v>46143</v>
      </c>
      <c r="CC10" s="43">
        <f t="shared" ref="CC10:DH10" si="2">EDATE(CB10,1)</f>
        <v>46174</v>
      </c>
      <c r="CD10" s="43">
        <f t="shared" si="2"/>
        <v>46204</v>
      </c>
      <c r="CE10" s="43">
        <f t="shared" si="2"/>
        <v>46235</v>
      </c>
      <c r="CF10" s="43">
        <f t="shared" si="2"/>
        <v>46266</v>
      </c>
      <c r="CG10" s="43">
        <f t="shared" si="2"/>
        <v>46296</v>
      </c>
      <c r="CH10" s="43">
        <f t="shared" si="2"/>
        <v>46327</v>
      </c>
      <c r="CI10" s="43">
        <f t="shared" si="2"/>
        <v>46357</v>
      </c>
      <c r="CJ10" s="43">
        <f t="shared" si="2"/>
        <v>46388</v>
      </c>
      <c r="CK10" s="43">
        <f t="shared" si="2"/>
        <v>46419</v>
      </c>
      <c r="CL10" s="43">
        <f t="shared" si="2"/>
        <v>46447</v>
      </c>
      <c r="CM10" s="43">
        <f t="shared" si="2"/>
        <v>46478</v>
      </c>
      <c r="CN10" s="43">
        <f t="shared" si="2"/>
        <v>46508</v>
      </c>
      <c r="CO10" s="43">
        <f t="shared" si="2"/>
        <v>46539</v>
      </c>
      <c r="CP10" s="43">
        <f t="shared" si="2"/>
        <v>46569</v>
      </c>
      <c r="CQ10" s="43">
        <f t="shared" si="2"/>
        <v>46600</v>
      </c>
      <c r="CR10" s="43">
        <f t="shared" si="2"/>
        <v>46631</v>
      </c>
      <c r="CS10" s="43">
        <f t="shared" si="2"/>
        <v>46661</v>
      </c>
      <c r="CT10" s="43">
        <f t="shared" si="2"/>
        <v>46692</v>
      </c>
      <c r="CU10" s="43">
        <f t="shared" si="2"/>
        <v>46722</v>
      </c>
      <c r="CV10" s="43">
        <f t="shared" si="2"/>
        <v>46753</v>
      </c>
      <c r="CW10" s="43">
        <f t="shared" si="2"/>
        <v>46784</v>
      </c>
      <c r="CX10" s="43">
        <f t="shared" si="2"/>
        <v>46813</v>
      </c>
      <c r="CY10" s="43">
        <f t="shared" si="2"/>
        <v>46844</v>
      </c>
      <c r="CZ10" s="43">
        <f t="shared" si="2"/>
        <v>46874</v>
      </c>
      <c r="DA10" s="43">
        <f t="shared" si="2"/>
        <v>46905</v>
      </c>
      <c r="DB10" s="43">
        <f t="shared" si="2"/>
        <v>46935</v>
      </c>
      <c r="DC10" s="43">
        <f t="shared" si="2"/>
        <v>46966</v>
      </c>
      <c r="DD10" s="43">
        <f t="shared" si="2"/>
        <v>46997</v>
      </c>
      <c r="DE10" s="43">
        <f t="shared" si="2"/>
        <v>47027</v>
      </c>
      <c r="DF10" s="43">
        <f t="shared" si="2"/>
        <v>47058</v>
      </c>
      <c r="DG10" s="43">
        <f t="shared" si="2"/>
        <v>47088</v>
      </c>
      <c r="DH10" s="43">
        <f t="shared" si="2"/>
        <v>47119</v>
      </c>
      <c r="DI10" s="43">
        <f t="shared" ref="DI10:EF10" si="3">EDATE(DH10,1)</f>
        <v>47150</v>
      </c>
      <c r="DJ10" s="43">
        <f t="shared" si="3"/>
        <v>47178</v>
      </c>
      <c r="DK10" s="43">
        <f t="shared" si="3"/>
        <v>47209</v>
      </c>
      <c r="DL10" s="43">
        <f t="shared" si="3"/>
        <v>47239</v>
      </c>
      <c r="DM10" s="43">
        <f t="shared" si="3"/>
        <v>47270</v>
      </c>
      <c r="DN10" s="43">
        <f t="shared" si="3"/>
        <v>47300</v>
      </c>
      <c r="DO10" s="43">
        <f t="shared" si="3"/>
        <v>47331</v>
      </c>
      <c r="DP10" s="43">
        <f t="shared" si="3"/>
        <v>47362</v>
      </c>
      <c r="DQ10" s="43">
        <f t="shared" si="3"/>
        <v>47392</v>
      </c>
      <c r="DR10" s="43">
        <f t="shared" si="3"/>
        <v>47423</v>
      </c>
      <c r="DS10" s="43">
        <f t="shared" si="3"/>
        <v>47453</v>
      </c>
      <c r="DT10" s="43">
        <f t="shared" si="3"/>
        <v>47484</v>
      </c>
      <c r="DU10" s="43">
        <f t="shared" si="3"/>
        <v>47515</v>
      </c>
      <c r="DV10" s="43">
        <f t="shared" si="3"/>
        <v>47543</v>
      </c>
      <c r="DW10" s="43">
        <f t="shared" si="3"/>
        <v>47574</v>
      </c>
      <c r="DX10" s="43">
        <f t="shared" si="3"/>
        <v>47604</v>
      </c>
      <c r="DY10" s="43">
        <f t="shared" si="3"/>
        <v>47635</v>
      </c>
      <c r="DZ10" s="43">
        <f t="shared" si="3"/>
        <v>47665</v>
      </c>
      <c r="EA10" s="43">
        <f t="shared" si="3"/>
        <v>47696</v>
      </c>
      <c r="EB10" s="43">
        <f t="shared" si="3"/>
        <v>47727</v>
      </c>
      <c r="EC10" s="43">
        <f t="shared" si="3"/>
        <v>47757</v>
      </c>
      <c r="ED10" s="43">
        <f t="shared" si="3"/>
        <v>47788</v>
      </c>
      <c r="EE10" s="43">
        <f t="shared" si="3"/>
        <v>47818</v>
      </c>
      <c r="EF10" s="43">
        <f t="shared" si="3"/>
        <v>47849</v>
      </c>
      <c r="EG10" s="10"/>
    </row>
    <row r="11" spans="1:137" x14ac:dyDescent="0.25">
      <c r="A11" s="2"/>
      <c r="B11" s="12" t="s">
        <v>7</v>
      </c>
      <c r="C11" s="13" t="s">
        <v>6</v>
      </c>
      <c r="D11" s="13" t="s">
        <v>8</v>
      </c>
      <c r="E11" s="13" t="s">
        <v>32</v>
      </c>
      <c r="F11" s="4"/>
      <c r="G11" s="71" t="s">
        <v>7</v>
      </c>
      <c r="H11" s="74" t="s">
        <v>6</v>
      </c>
      <c r="I11" s="74" t="s">
        <v>8</v>
      </c>
      <c r="J11" s="74" t="s">
        <v>32</v>
      </c>
      <c r="K11" s="15"/>
      <c r="L11" s="2"/>
      <c r="M11" s="2"/>
      <c r="N11" s="14" t="s">
        <v>31</v>
      </c>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10"/>
    </row>
    <row r="12" spans="1:137" x14ac:dyDescent="0.25">
      <c r="A12" s="2"/>
      <c r="B12" s="2" t="s">
        <v>9</v>
      </c>
      <c r="C12" s="3">
        <v>67</v>
      </c>
      <c r="D12" s="3">
        <v>1500</v>
      </c>
      <c r="E12" s="3">
        <v>450</v>
      </c>
      <c r="F12" s="4"/>
      <c r="G12" s="73" t="s">
        <v>9</v>
      </c>
      <c r="H12" s="75">
        <v>8</v>
      </c>
      <c r="I12" s="76">
        <f>D12*(1-$H$19)</f>
        <v>1200</v>
      </c>
      <c r="J12" s="76">
        <f>E12</f>
        <v>450</v>
      </c>
      <c r="K12" s="15"/>
      <c r="L12" s="2"/>
      <c r="M12" s="2" t="str">
        <f>'Level 3'!B21</f>
        <v>Purchase Price</v>
      </c>
      <c r="N12" s="10">
        <f>SUM(P12:EF12)</f>
        <v>-25000000</v>
      </c>
      <c r="O12" s="2"/>
      <c r="P12" s="2">
        <f>-'Level 3'!D21</f>
        <v>-25000000</v>
      </c>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10"/>
    </row>
    <row r="13" spans="1:137" x14ac:dyDescent="0.25">
      <c r="A13" s="2"/>
      <c r="B13" s="2" t="s">
        <v>10</v>
      </c>
      <c r="C13" s="3">
        <v>136</v>
      </c>
      <c r="D13" s="3">
        <v>1800</v>
      </c>
      <c r="E13" s="3">
        <v>550</v>
      </c>
      <c r="F13" s="4"/>
      <c r="G13" s="73" t="s">
        <v>10</v>
      </c>
      <c r="H13" s="75">
        <v>14</v>
      </c>
      <c r="I13" s="76">
        <f t="shared" ref="I13:I15" si="4">D13*(1-$H$19)</f>
        <v>1440</v>
      </c>
      <c r="J13" s="76">
        <f t="shared" ref="J13:J15" si="5">E13</f>
        <v>550</v>
      </c>
      <c r="K13" s="15"/>
      <c r="L13" s="2"/>
      <c r="M13" s="2" t="str">
        <f>'Level 3'!B22</f>
        <v>Stamp Duty</v>
      </c>
      <c r="N13" s="10">
        <f t="shared" ref="N13:N15" si="6">SUM(P13:EF13)</f>
        <v>-1250000</v>
      </c>
      <c r="O13" s="2"/>
      <c r="P13" s="2">
        <f>-'Level 3'!D22</f>
        <v>-1250000</v>
      </c>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10"/>
    </row>
    <row r="14" spans="1:137" x14ac:dyDescent="0.25">
      <c r="A14" s="2"/>
      <c r="B14" s="2" t="s">
        <v>12</v>
      </c>
      <c r="C14" s="3">
        <v>107</v>
      </c>
      <c r="D14" s="3">
        <v>2400</v>
      </c>
      <c r="E14" s="3">
        <v>750</v>
      </c>
      <c r="F14" s="4"/>
      <c r="G14" s="73" t="s">
        <v>12</v>
      </c>
      <c r="H14" s="75">
        <v>13</v>
      </c>
      <c r="I14" s="76">
        <f t="shared" si="4"/>
        <v>1920</v>
      </c>
      <c r="J14" s="76">
        <f t="shared" si="5"/>
        <v>750</v>
      </c>
      <c r="K14" s="10"/>
      <c r="L14" s="2"/>
      <c r="M14" s="2" t="str">
        <f>'Level 3'!B23</f>
        <v>Legal</v>
      </c>
      <c r="N14" s="10">
        <f t="shared" si="6"/>
        <v>-50000</v>
      </c>
      <c r="O14" s="2"/>
      <c r="P14" s="2">
        <f>-'Level 3'!D23</f>
        <v>-50000</v>
      </c>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10"/>
    </row>
    <row r="15" spans="1:137" ht="15.75" thickBot="1" x14ac:dyDescent="0.3">
      <c r="A15" s="2"/>
      <c r="B15" s="2" t="s">
        <v>11</v>
      </c>
      <c r="C15" s="19">
        <v>23</v>
      </c>
      <c r="D15" s="19">
        <v>3000</v>
      </c>
      <c r="E15" s="19">
        <v>1000</v>
      </c>
      <c r="F15" s="4"/>
      <c r="G15" s="73" t="s">
        <v>11</v>
      </c>
      <c r="H15" s="77">
        <v>2</v>
      </c>
      <c r="I15" s="78">
        <f t="shared" si="4"/>
        <v>2400</v>
      </c>
      <c r="J15" s="78">
        <f t="shared" si="5"/>
        <v>1000</v>
      </c>
      <c r="K15" s="10"/>
      <c r="L15" s="2"/>
      <c r="M15" s="2" t="str">
        <f>'Level 3'!B24</f>
        <v>Due Diligence</v>
      </c>
      <c r="N15" s="10">
        <f t="shared" si="6"/>
        <v>-50000</v>
      </c>
      <c r="O15" s="2"/>
      <c r="P15" s="2">
        <f>-'Level 3'!D24</f>
        <v>-50000</v>
      </c>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10"/>
    </row>
    <row r="16" spans="1:137" ht="15.75" thickTop="1" x14ac:dyDescent="0.25">
      <c r="A16" s="2"/>
      <c r="B16" s="12" t="s">
        <v>31</v>
      </c>
      <c r="C16" s="25">
        <f>SUM(C12:C15)</f>
        <v>333</v>
      </c>
      <c r="D16" s="25">
        <f>SUMPRODUCT(D12:D15,$C$12:$C$15)</f>
        <v>671100</v>
      </c>
      <c r="E16" s="25">
        <f>SUMPRODUCT(E12:E15,$C$12:$C$15)</f>
        <v>208200</v>
      </c>
      <c r="F16" s="4"/>
      <c r="G16" s="71" t="s">
        <v>31</v>
      </c>
      <c r="H16" s="79">
        <f>SUM(H12:H15)</f>
        <v>37</v>
      </c>
      <c r="I16" s="79">
        <f>SUMPRODUCT(I12:I15,$H$12:$H$15)</f>
        <v>59520</v>
      </c>
      <c r="J16" s="79">
        <f>SUMPRODUCT(J12:J15,$H$12:$H$15)</f>
        <v>23050</v>
      </c>
      <c r="K16" s="10"/>
      <c r="L16" s="2"/>
      <c r="M16" s="2"/>
      <c r="N16" s="10"/>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10"/>
    </row>
    <row r="17" spans="1:137" x14ac:dyDescent="0.25">
      <c r="A17" s="2"/>
      <c r="B17" s="2"/>
      <c r="C17" s="2"/>
      <c r="D17" s="2"/>
      <c r="E17" s="2"/>
      <c r="F17" s="4"/>
      <c r="G17" s="73"/>
      <c r="H17" s="73"/>
      <c r="I17" s="73"/>
      <c r="J17" s="73"/>
      <c r="K17" s="10"/>
      <c r="L17" s="73"/>
      <c r="M17" s="73" t="s">
        <v>51</v>
      </c>
      <c r="N17" s="85">
        <f>SUM(P17:EF17)</f>
        <v>-55000000</v>
      </c>
      <c r="O17" s="73"/>
      <c r="P17" s="73">
        <f>IF(AND(P$10&gt;=$D$28,P$10&lt;$D$30),-$D$39*(NORMDIST(DATEDIF($D$28,P10,"m")+1,$C$34,$C$35,1)-NORMSDIST(-$C$33))/(NORMSDIST($C$33)-NORMSDIST(-$C$33))-SUM($O$17:O17),0)</f>
        <v>0</v>
      </c>
      <c r="Q17" s="73">
        <f>IF(AND(Q$10&gt;=$D$28,Q$10&lt;$D$30),-$D$39*(NORMDIST(DATEDIF($D$28,Q10,"m")+1,$C$34,$C$35,1)-NORMSDIST(-$C$33))/(NORMSDIST($C$33)-NORMSDIST(-$C$33))-SUM($O$17:P17),0)</f>
        <v>0</v>
      </c>
      <c r="R17" s="73">
        <f>IF(AND(R$10&gt;=$D$28,R$10&lt;$D$30),-$D$39*(NORMDIST(DATEDIF($D$28,R10,"m")+1,$C$34,$C$35,1)-NORMSDIST(-$C$33))/(NORMSDIST($C$33)-NORMSDIST(-$C$33))-SUM($O$17:Q17),0)</f>
        <v>-136795.86040316708</v>
      </c>
      <c r="S17" s="73">
        <f>IF(AND(S$10&gt;=$D$28,S$10&lt;$D$30),-$D$39*(NORMDIST(DATEDIF($D$28,S10,"m")+1,$C$34,$C$35,1)-NORMSDIST(-$C$33))/(NORMSDIST($C$33)-NORMSDIST(-$C$33))-SUM($O$17:R17),0)</f>
        <v>-330063.2468124291</v>
      </c>
      <c r="T17" s="73">
        <f>IF(AND(T$10&gt;=$D$28,T$10&lt;$D$30),-$D$39*(NORMDIST(DATEDIF($D$28,T10,"m")+1,$C$34,$C$35,1)-NORMSDIST(-$C$33))/(NORMSDIST($C$33)-NORMSDIST(-$C$33))-SUM($O$17:S17),0)</f>
        <v>-713340.05524728447</v>
      </c>
      <c r="U17" s="73">
        <f>IF(AND(U$10&gt;=$D$28,U$10&lt;$D$30),-$D$39*(NORMDIST(DATEDIF($D$28,U10,"m")+1,$C$34,$C$35,1)-NORMSDIST(-$C$33))/(NORMSDIST($C$33)-NORMSDIST(-$C$33))-SUM($O$17:T17),0)</f>
        <v>-1380940.3752436328</v>
      </c>
      <c r="V17" s="73">
        <f>IF(AND(V$10&gt;=$D$28,V$10&lt;$D$30),-$D$39*(NORMDIST(DATEDIF($D$28,V10,"m")+1,$C$34,$C$35,1)-NORMSDIST(-$C$33))/(NORMSDIST($C$33)-NORMSDIST(-$C$33))-SUM($O$17:U17),0)</f>
        <v>-2394612.6757930643</v>
      </c>
      <c r="W17" s="73">
        <f>IF(AND(W$10&gt;=$D$28,W$10&lt;$D$30),-$D$39*(NORMDIST(DATEDIF($D$28,W10,"m")+1,$C$34,$C$35,1)-NORMSDIST(-$C$33))/(NORMSDIST($C$33)-NORMSDIST(-$C$33))-SUM($O$17:V17),0)</f>
        <v>-3719463.6746937782</v>
      </c>
      <c r="X17" s="73">
        <f>IF(AND(X$10&gt;=$D$28,X$10&lt;$D$30),-$D$39*(NORMDIST(DATEDIF($D$28,X10,"m")+1,$C$34,$C$35,1)-NORMSDIST(-$C$33))/(NORMSDIST($C$33)-NORMSDIST(-$C$33))-SUM($O$17:W17),0)</f>
        <v>-5175022.1031519994</v>
      </c>
      <c r="Y17" s="73">
        <f>IF(AND(Y$10&gt;=$D$28,Y$10&lt;$D$30),-$D$39*(NORMDIST(DATEDIF($D$28,Y10,"m")+1,$C$34,$C$35,1)-NORMSDIST(-$C$33))/(NORMSDIST($C$33)-NORMSDIST(-$C$33))-SUM($O$17:X17),0)</f>
        <v>-6449596.7408066858</v>
      </c>
      <c r="Z17" s="73">
        <f>IF(AND(Z$10&gt;=$D$28,Z$10&lt;$D$30),-$D$39*(NORMDIST(DATEDIF($D$28,Z10,"m")+1,$C$34,$C$35,1)-NORMSDIST(-$C$33))/(NORMSDIST($C$33)-NORMSDIST(-$C$33))-SUM($O$17:Y17),0)</f>
        <v>-7200165.267847959</v>
      </c>
      <c r="AA17" s="73">
        <f>IF(AND(AA$10&gt;=$D$28,AA$10&lt;$D$30),-$D$39*(NORMDIST(DATEDIF($D$28,AA10,"m")+1,$C$34,$C$35,1)-NORMSDIST(-$C$33))/(NORMSDIST($C$33)-NORMSDIST(-$C$33))-SUM($O$17:Z17),0)</f>
        <v>-7200165.2678479627</v>
      </c>
      <c r="AB17" s="73">
        <f>IF(AND(AB$10&gt;=$D$28,AB$10&lt;$D$30),-$D$39*(NORMDIST(DATEDIF($D$28,AB10,"m")+1,$C$34,$C$35,1)-NORMSDIST(-$C$33))/(NORMSDIST($C$33)-NORMSDIST(-$C$33))-SUM($O$17:AA17),0)</f>
        <v>-6449596.7408066839</v>
      </c>
      <c r="AC17" s="73">
        <f>IF(AND(AC$10&gt;=$D$28,AC$10&lt;$D$30),-$D$39*(NORMDIST(DATEDIF($D$28,AC10,"m")+1,$C$34,$C$35,1)-NORMSDIST(-$C$33))/(NORMSDIST($C$33)-NORMSDIST(-$C$33))-SUM($O$17:AB17),0)</f>
        <v>-5175022.1031519994</v>
      </c>
      <c r="AD17" s="73">
        <f>IF(AND(AD$10&gt;=$D$28,AD$10&lt;$D$30),-$D$39*(NORMDIST(DATEDIF($D$28,AD10,"m")+1,$C$34,$C$35,1)-NORMSDIST(-$C$33))/(NORMSDIST($C$33)-NORMSDIST(-$C$33))-SUM($O$17:AC17),0)</f>
        <v>-3719463.6746937782</v>
      </c>
      <c r="AE17" s="73">
        <f>IF(AND(AE$10&gt;=$D$28,AE$10&lt;$D$30),-$D$39*(NORMDIST(DATEDIF($D$28,AE10,"m")+1,$C$34,$C$35,1)-NORMSDIST(-$C$33))/(NORMSDIST($C$33)-NORMSDIST(-$C$33))-SUM($O$17:AD17),0)</f>
        <v>-2394612.6757930592</v>
      </c>
      <c r="AF17" s="73">
        <f>IF(AND(AF$10&gt;=$D$28,AF$10&lt;$D$30),-$D$39*(NORMDIST(DATEDIF($D$28,AF10,"m")+1,$C$34,$C$35,1)-NORMSDIST(-$C$33))/(NORMSDIST($C$33)-NORMSDIST(-$C$33))-SUM($O$17:AE17),0)</f>
        <v>-1380940.375243634</v>
      </c>
      <c r="AG17" s="73">
        <f>IF(AND(AG$10&gt;=$D$28,AG$10&lt;$D$30),-$D$39*(NORMDIST(DATEDIF($D$28,AG10,"m")+1,$C$34,$C$35,1)-NORMSDIST(-$C$33))/(NORMSDIST($C$33)-NORMSDIST(-$C$33))-SUM($O$17:AF17),0)</f>
        <v>-713340.05524728447</v>
      </c>
      <c r="AH17" s="73">
        <f>IF(AND(AH$10&gt;=$D$28,AH$10&lt;$D$30),-$D$39*(NORMDIST(DATEDIF($D$28,AH10,"m")+1,$C$34,$C$35,1)-NORMSDIST(-$C$33))/(NORMSDIST($C$33)-NORMSDIST(-$C$33))-SUM($O$17:AG17),0)</f>
        <v>-330063.246812433</v>
      </c>
      <c r="AI17" s="73">
        <f>IF(AND(AI$10&gt;=$D$28,AI$10&lt;$D$30),-$D$39*(NORMDIST(DATEDIF($D$28,AI10,"m")+1,$C$34,$C$35,1)-NORMSDIST(-$C$33))/(NORMSDIST($C$33)-NORMSDIST(-$C$33))-SUM($O$17:AH17),0)</f>
        <v>-136795.86040316522</v>
      </c>
      <c r="AJ17" s="73">
        <f>IF(AND(AJ$10&gt;=$D$28,AJ$10&lt;$D$30),-$D$39*(NORMDIST(DATEDIF($D$28,AJ10,"m")+1,$C$34,$C$35,1)-NORMSDIST(-$C$33))/(NORMSDIST($C$33)-NORMSDIST(-$C$33))-SUM($O$17:AI17),0)</f>
        <v>0</v>
      </c>
      <c r="AK17" s="73">
        <f>IF(AND(AK$10&gt;=$D$28,AK$10&lt;$D$30),-$D$39*(NORMDIST(DATEDIF($D$28,AK10,"m")+1,$C$34,$C$35,1)-NORMSDIST(-$C$33))/(NORMSDIST($C$33)-NORMSDIST(-$C$33))-SUM($O$17:AJ17),0)</f>
        <v>0</v>
      </c>
      <c r="AL17" s="73">
        <f>IF(AND(AL$10&gt;=$D$28,AL$10&lt;$D$30),-$D$39*(NORMDIST(DATEDIF($D$28,AL10,"m")+1,$C$34,$C$35,1)-NORMSDIST(-$C$33))/(NORMSDIST($C$33)-NORMSDIST(-$C$33))-SUM($O$17:AK17),0)</f>
        <v>0</v>
      </c>
      <c r="AM17" s="73">
        <f>IF(AND(AM$10&gt;=$D$28,AM$10&lt;$D$30),-$D$39*(NORMDIST(DATEDIF($D$28,AM10,"m")+1,$C$34,$C$35,1)-NORMSDIST(-$C$33))/(NORMSDIST($C$33)-NORMSDIST(-$C$33))-SUM($O$17:AL17),0)</f>
        <v>0</v>
      </c>
      <c r="AN17" s="73">
        <f>IF(AND(AN$10&gt;=$D$28,AN$10&lt;$D$30),-$D$39*(NORMDIST(DATEDIF($D$28,AN10,"m")+1,$C$34,$C$35,1)-NORMSDIST(-$C$33))/(NORMSDIST($C$33)-NORMSDIST(-$C$33))-SUM($O$17:AM17),0)</f>
        <v>0</v>
      </c>
      <c r="AO17" s="73">
        <f>IF(AND(AO$10&gt;=$D$28,AO$10&lt;$D$30),-$D$39*(NORMDIST(DATEDIF($D$28,AO10,"m")+1,$C$34,$C$35,1)-NORMSDIST(-$C$33))/(NORMSDIST($C$33)-NORMSDIST(-$C$33))-SUM($O$17:AN17),0)</f>
        <v>0</v>
      </c>
      <c r="AP17" s="73">
        <f>IF(AND(AP$10&gt;=$D$28,AP$10&lt;$D$30),-$D$39*(NORMDIST(DATEDIF($D$28,AP10,"m")+1,$C$34,$C$35,1)-NORMSDIST(-$C$33))/(NORMSDIST($C$33)-NORMSDIST(-$C$33))-SUM($O$17:AO17),0)</f>
        <v>0</v>
      </c>
      <c r="AQ17" s="73">
        <f>IF(AND(AQ$10&gt;=$D$28,AQ$10&lt;$D$30),-$D$39*(NORMDIST(DATEDIF($D$28,AQ10,"m")+1,$C$34,$C$35,1)-NORMSDIST(-$C$33))/(NORMSDIST($C$33)-NORMSDIST(-$C$33))-SUM($O$17:AP17),0)</f>
        <v>0</v>
      </c>
      <c r="AR17" s="73">
        <f>IF(AND(AR$10&gt;=$D$28,AR$10&lt;$D$30),-$D$39*(NORMDIST(DATEDIF($D$28,AR10,"m")+1,$C$34,$C$35,1)-NORMSDIST(-$C$33))/(NORMSDIST($C$33)-NORMSDIST(-$C$33))-SUM($O$17:AQ17),0)</f>
        <v>0</v>
      </c>
      <c r="AS17" s="73">
        <f>IF(AND(AS$10&gt;=$D$28,AS$10&lt;$D$30),-$D$39*(NORMDIST(DATEDIF($D$28,AS10,"m")+1,$C$34,$C$35,1)-NORMSDIST(-$C$33))/(NORMSDIST($C$33)-NORMSDIST(-$C$33))-SUM($O$17:AR17),0)</f>
        <v>0</v>
      </c>
      <c r="AT17" s="73">
        <f>IF(AND(AT$10&gt;=$D$28,AT$10&lt;$D$30),-$D$39*(NORMDIST(DATEDIF($D$28,AT10,"m")+1,$C$34,$C$35,1)-NORMSDIST(-$C$33))/(NORMSDIST($C$33)-NORMSDIST(-$C$33))-SUM($O$17:AS17),0)</f>
        <v>0</v>
      </c>
      <c r="AU17" s="73">
        <f>IF(AND(AU$10&gt;=$D$28,AU$10&lt;$D$30),-$D$39*(NORMDIST(DATEDIF($D$28,AU10,"m")+1,$C$34,$C$35,1)-NORMSDIST(-$C$33))/(NORMSDIST($C$33)-NORMSDIST(-$C$33))-SUM($O$17:AT17),0)</f>
        <v>0</v>
      </c>
      <c r="AV17" s="73">
        <f>IF(AND(AV$10&gt;=$D$28,AV$10&lt;$D$30),-$D$39*(NORMDIST(DATEDIF($D$28,AV10,"m")+1,$C$34,$C$35,1)-NORMSDIST(-$C$33))/(NORMSDIST($C$33)-NORMSDIST(-$C$33))-SUM($O$17:AU17),0)</f>
        <v>0</v>
      </c>
      <c r="AW17" s="73">
        <f>IF(AND(AW$10&gt;=$D$28,AW$10&lt;$D$30),-$D$39*(NORMDIST(DATEDIF($D$28,AW10,"m")+1,$C$34,$C$35,1)-NORMSDIST(-$C$33))/(NORMSDIST($C$33)-NORMSDIST(-$C$33))-SUM($O$17:AV17),0)</f>
        <v>0</v>
      </c>
      <c r="AX17" s="73">
        <f>IF(AND(AX$10&gt;=$D$28,AX$10&lt;$D$30),-$D$39*(NORMDIST(DATEDIF($D$28,AX10,"m")+1,$C$34,$C$35,1)-NORMSDIST(-$C$33))/(NORMSDIST($C$33)-NORMSDIST(-$C$33))-SUM($O$17:AW17),0)</f>
        <v>0</v>
      </c>
      <c r="AY17" s="73">
        <f>IF(AND(AY$10&gt;=$D$28,AY$10&lt;$D$30),-$D$39*(NORMDIST(DATEDIF($D$28,AY10,"m")+1,$C$34,$C$35,1)-NORMSDIST(-$C$33))/(NORMSDIST($C$33)-NORMSDIST(-$C$33))-SUM($O$17:AX17),0)</f>
        <v>0</v>
      </c>
      <c r="AZ17" s="73">
        <f>IF(AND(AZ$10&gt;=$D$28,AZ$10&lt;$D$30),-$D$39*(NORMDIST(DATEDIF($D$28,AZ10,"m")+1,$C$34,$C$35,1)-NORMSDIST(-$C$33))/(NORMSDIST($C$33)-NORMSDIST(-$C$33))-SUM($O$17:AY17),0)</f>
        <v>0</v>
      </c>
      <c r="BA17" s="73">
        <f>IF(AND(BA$10&gt;=$D$28,BA$10&lt;$D$30),-$D$39*(NORMDIST(DATEDIF($D$28,BA10,"m")+1,$C$34,$C$35,1)-NORMSDIST(-$C$33))/(NORMSDIST($C$33)-NORMSDIST(-$C$33))-SUM($O$17:AZ17),0)</f>
        <v>0</v>
      </c>
      <c r="BB17" s="73">
        <f>IF(AND(BB$10&gt;=$D$28,BB$10&lt;$D$30),-$D$39*(NORMDIST(DATEDIF($D$28,BB10,"m")+1,$C$34,$C$35,1)-NORMSDIST(-$C$33))/(NORMSDIST($C$33)-NORMSDIST(-$C$33))-SUM($O$17:BA17),0)</f>
        <v>0</v>
      </c>
      <c r="BC17" s="73">
        <f>IF(AND(BC$10&gt;=$D$28,BC$10&lt;$D$30),-$D$39*(NORMDIST(DATEDIF($D$28,BC10,"m")+1,$C$34,$C$35,1)-NORMSDIST(-$C$33))/(NORMSDIST($C$33)-NORMSDIST(-$C$33))-SUM($O$17:BB17),0)</f>
        <v>0</v>
      </c>
      <c r="BD17" s="73">
        <f>IF(AND(BD$10&gt;=$D$28,BD$10&lt;$D$30),-$D$39*(NORMDIST(DATEDIF($D$28,BD10,"m")+1,$C$34,$C$35,1)-NORMSDIST(-$C$33))/(NORMSDIST($C$33)-NORMSDIST(-$C$33))-SUM($O$17:BC17),0)</f>
        <v>0</v>
      </c>
      <c r="BE17" s="73">
        <f>IF(AND(BE$10&gt;=$D$28,BE$10&lt;$D$30),-$D$39*(NORMDIST(DATEDIF($D$28,BE10,"m")+1,$C$34,$C$35,1)-NORMSDIST(-$C$33))/(NORMSDIST($C$33)-NORMSDIST(-$C$33))-SUM($O$17:BD17),0)</f>
        <v>0</v>
      </c>
      <c r="BF17" s="73">
        <f>IF(AND(BF$10&gt;=$D$28,BF$10&lt;$D$30),-$D$39*(NORMDIST(DATEDIF($D$28,BF10,"m")+1,$C$34,$C$35,1)-NORMSDIST(-$C$33))/(NORMSDIST($C$33)-NORMSDIST(-$C$33))-SUM($O$17:BE17),0)</f>
        <v>0</v>
      </c>
      <c r="BG17" s="73">
        <f>IF(AND(BG$10&gt;=$D$28,BG$10&lt;$D$30),-$D$39*(NORMDIST(DATEDIF($D$28,BG10,"m")+1,$C$34,$C$35,1)-NORMSDIST(-$C$33))/(NORMSDIST($C$33)-NORMSDIST(-$C$33))-SUM($O$17:BF17),0)</f>
        <v>0</v>
      </c>
      <c r="BH17" s="73">
        <f>IF(AND(BH$10&gt;=$D$28,BH$10&lt;$D$30),-$D$39*(NORMDIST(DATEDIF($D$28,BH10,"m")+1,$C$34,$C$35,1)-NORMSDIST(-$C$33))/(NORMSDIST($C$33)-NORMSDIST(-$C$33))-SUM($O$17:BG17),0)</f>
        <v>0</v>
      </c>
      <c r="BI17" s="73">
        <f>IF(AND(BI$10&gt;=$D$28,BI$10&lt;$D$30),-$D$39*(NORMDIST(DATEDIF($D$28,BI10,"m")+1,$C$34,$C$35,1)-NORMSDIST(-$C$33))/(NORMSDIST($C$33)-NORMSDIST(-$C$33))-SUM($O$17:BH17),0)</f>
        <v>0</v>
      </c>
      <c r="BJ17" s="73">
        <f>IF(AND(BJ$10&gt;=$D$28,BJ$10&lt;$D$30),-$D$39*(NORMDIST(DATEDIF($D$28,BJ10,"m")+1,$C$34,$C$35,1)-NORMSDIST(-$C$33))/(NORMSDIST($C$33)-NORMSDIST(-$C$33))-SUM($O$17:BI17),0)</f>
        <v>0</v>
      </c>
      <c r="BK17" s="73">
        <f>IF(AND(BK$10&gt;=$D$28,BK$10&lt;$D$30),-$D$39*(NORMDIST(DATEDIF($D$28,BK10,"m")+1,$C$34,$C$35,1)-NORMSDIST(-$C$33))/(NORMSDIST($C$33)-NORMSDIST(-$C$33))-SUM($O$17:BJ17),0)</f>
        <v>0</v>
      </c>
      <c r="BL17" s="73">
        <f>IF(AND(BL$10&gt;=$D$28,BL$10&lt;$D$30),-$D$39*(NORMDIST(DATEDIF($D$28,BL10,"m")+1,$C$34,$C$35,1)-NORMSDIST(-$C$33))/(NORMSDIST($C$33)-NORMSDIST(-$C$33))-SUM($O$17:BK17),0)</f>
        <v>0</v>
      </c>
      <c r="BM17" s="73">
        <f>IF(AND(BM$10&gt;=$D$28,BM$10&lt;$D$30),-$D$39*(NORMDIST(DATEDIF($D$28,BM10,"m")+1,$C$34,$C$35,1)-NORMSDIST(-$C$33))/(NORMSDIST($C$33)-NORMSDIST(-$C$33))-SUM($O$17:BL17),0)</f>
        <v>0</v>
      </c>
      <c r="BN17" s="73">
        <f>IF(AND(BN$10&gt;=$D$28,BN$10&lt;$D$30),-$D$39*(NORMDIST(DATEDIF($D$28,BN10,"m")+1,$C$34,$C$35,1)-NORMSDIST(-$C$33))/(NORMSDIST($C$33)-NORMSDIST(-$C$33))-SUM($O$17:BM17),0)</f>
        <v>0</v>
      </c>
      <c r="BO17" s="73">
        <f>IF(AND(BO$10&gt;=$D$28,BO$10&lt;$D$30),-$D$39*(NORMDIST(DATEDIF($D$28,BO10,"m")+1,$C$34,$C$35,1)-NORMSDIST(-$C$33))/(NORMSDIST($C$33)-NORMSDIST(-$C$33))-SUM($O$17:BN17),0)</f>
        <v>0</v>
      </c>
      <c r="BP17" s="73">
        <f>IF(AND(BP$10&gt;=$D$28,BP$10&lt;$D$30),-$D$39*(NORMDIST(DATEDIF($D$28,BP10,"m")+1,$C$34,$C$35,1)-NORMSDIST(-$C$33))/(NORMSDIST($C$33)-NORMSDIST(-$C$33))-SUM($O$17:BO17),0)</f>
        <v>0</v>
      </c>
      <c r="BQ17" s="73">
        <f>IF(AND(BQ$10&gt;=$D$28,BQ$10&lt;$D$30),-$D$39*(NORMDIST(DATEDIF($D$28,BQ10,"m")+1,$C$34,$C$35,1)-NORMSDIST(-$C$33))/(NORMSDIST($C$33)-NORMSDIST(-$C$33))-SUM($O$17:BP17),0)</f>
        <v>0</v>
      </c>
      <c r="BR17" s="73">
        <f>IF(AND(BR$10&gt;=$D$28,BR$10&lt;$D$30),-$D$39*(NORMDIST(DATEDIF($D$28,BR10,"m")+1,$C$34,$C$35,1)-NORMSDIST(-$C$33))/(NORMSDIST($C$33)-NORMSDIST(-$C$33))-SUM($O$17:BQ17),0)</f>
        <v>0</v>
      </c>
      <c r="BS17" s="73">
        <f>IF(AND(BS$10&gt;=$D$28,BS$10&lt;$D$30),-$D$39*(NORMDIST(DATEDIF($D$28,BS10,"m")+1,$C$34,$C$35,1)-NORMSDIST(-$C$33))/(NORMSDIST($C$33)-NORMSDIST(-$C$33))-SUM($O$17:BR17),0)</f>
        <v>0</v>
      </c>
      <c r="BT17" s="73">
        <f>IF(AND(BT$10&gt;=$D$28,BT$10&lt;$D$30),-$D$39*(NORMDIST(DATEDIF($D$28,BT10,"m")+1,$C$34,$C$35,1)-NORMSDIST(-$C$33))/(NORMSDIST($C$33)-NORMSDIST(-$C$33))-SUM($O$17:BS17),0)</f>
        <v>0</v>
      </c>
      <c r="BU17" s="73">
        <f>IF(AND(BU$10&gt;=$D$28,BU$10&lt;$D$30),-$D$39*(NORMDIST(DATEDIF($D$28,BU10,"m")+1,$C$34,$C$35,1)-NORMSDIST(-$C$33))/(NORMSDIST($C$33)-NORMSDIST(-$C$33))-SUM($O$17:BT17),0)</f>
        <v>0</v>
      </c>
      <c r="BV17" s="73">
        <f>IF(AND(BV$10&gt;=$D$28,BV$10&lt;$D$30),-$D$39*(NORMDIST(DATEDIF($D$28,BV10,"m")+1,$C$34,$C$35,1)-NORMSDIST(-$C$33))/(NORMSDIST($C$33)-NORMSDIST(-$C$33))-SUM($O$17:BU17),0)</f>
        <v>0</v>
      </c>
      <c r="BW17" s="73">
        <f>IF(AND(BW$10&gt;=$D$28,BW$10&lt;$D$30),-$D$39*(NORMDIST(DATEDIF($D$28,BW10,"m")+1,$C$34,$C$35,1)-NORMSDIST(-$C$33))/(NORMSDIST($C$33)-NORMSDIST(-$C$33))-SUM($O$17:BV17),0)</f>
        <v>0</v>
      </c>
      <c r="BX17" s="73">
        <f>IF(AND(BX$10&gt;=$D$28,BX$10&lt;$D$30),-$D$39*(NORMDIST(DATEDIF($D$28,BX10,"m")+1,$C$34,$C$35,1)-NORMSDIST(-$C$33))/(NORMSDIST($C$33)-NORMSDIST(-$C$33))-SUM($O$17:BW17),0)</f>
        <v>0</v>
      </c>
      <c r="BY17" s="73">
        <f>IF(AND(BY$10&gt;=$D$28,BY$10&lt;$D$30),-$D$39*(NORMDIST(DATEDIF($D$28,BY10,"m")+1,$C$34,$C$35,1)-NORMSDIST(-$C$33))/(NORMSDIST($C$33)-NORMSDIST(-$C$33))-SUM($O$17:BX17),0)</f>
        <v>0</v>
      </c>
      <c r="BZ17" s="73">
        <f>IF(AND(BZ$10&gt;=$D$28,BZ$10&lt;$D$30),-$D$39*(NORMDIST(DATEDIF($D$28,BZ10,"m")+1,$C$34,$C$35,1)-NORMSDIST(-$C$33))/(NORMSDIST($C$33)-NORMSDIST(-$C$33))-SUM($O$17:BY17),0)</f>
        <v>0</v>
      </c>
      <c r="CA17" s="73">
        <f>IF(AND(CA$10&gt;=$D$28,CA$10&lt;$D$30),-$D$39*(NORMDIST(DATEDIF($D$28,CA10,"m")+1,$C$34,$C$35,1)-NORMSDIST(-$C$33))/(NORMSDIST($C$33)-NORMSDIST(-$C$33))-SUM($O$17:BZ17),0)</f>
        <v>0</v>
      </c>
      <c r="CB17" s="73">
        <f>IF(AND(CB$10&gt;=$D$28,CB$10&lt;$D$30),-$D$39*(NORMDIST(DATEDIF($D$28,CB10,"m")+1,$C$34,$C$35,1)-NORMSDIST(-$C$33))/(NORMSDIST($C$33)-NORMSDIST(-$C$33))-SUM($O$17:CA17),0)</f>
        <v>0</v>
      </c>
      <c r="CC17" s="73">
        <f>IF(AND(CC$10&gt;=$D$28,CC$10&lt;$D$30),-$D$39*(NORMDIST(DATEDIF($D$28,CC10,"m")+1,$C$34,$C$35,1)-NORMSDIST(-$C$33))/(NORMSDIST($C$33)-NORMSDIST(-$C$33))-SUM($O$17:CB17),0)</f>
        <v>0</v>
      </c>
      <c r="CD17" s="73">
        <f>IF(AND(CD$10&gt;=$D$28,CD$10&lt;$D$30),-$D$39*(NORMDIST(DATEDIF($D$28,CD10,"m")+1,$C$34,$C$35,1)-NORMSDIST(-$C$33))/(NORMSDIST($C$33)-NORMSDIST(-$C$33))-SUM($O$17:CC17),0)</f>
        <v>0</v>
      </c>
      <c r="CE17" s="73">
        <f>IF(AND(CE$10&gt;=$D$28,CE$10&lt;$D$30),-$D$39*(NORMDIST(DATEDIF($D$28,CE10,"m")+1,$C$34,$C$35,1)-NORMSDIST(-$C$33))/(NORMSDIST($C$33)-NORMSDIST(-$C$33))-SUM($O$17:CD17),0)</f>
        <v>0</v>
      </c>
      <c r="CF17" s="73">
        <f>IF(AND(CF$10&gt;=$D$28,CF$10&lt;$D$30),-$D$39*(NORMDIST(DATEDIF($D$28,CF10,"m")+1,$C$34,$C$35,1)-NORMSDIST(-$C$33))/(NORMSDIST($C$33)-NORMSDIST(-$C$33))-SUM($O$17:CE17),0)</f>
        <v>0</v>
      </c>
      <c r="CG17" s="73">
        <f>IF(AND(CG$10&gt;=$D$28,CG$10&lt;$D$30),-$D$39*(NORMDIST(DATEDIF($D$28,CG10,"m")+1,$C$34,$C$35,1)-NORMSDIST(-$C$33))/(NORMSDIST($C$33)-NORMSDIST(-$C$33))-SUM($O$17:CF17),0)</f>
        <v>0</v>
      </c>
      <c r="CH17" s="73">
        <f>IF(AND(CH$10&gt;=$D$28,CH$10&lt;$D$30),-$D$39*(NORMDIST(DATEDIF($D$28,CH10,"m")+1,$C$34,$C$35,1)-NORMSDIST(-$C$33))/(NORMSDIST($C$33)-NORMSDIST(-$C$33))-SUM($O$17:CG17),0)</f>
        <v>0</v>
      </c>
      <c r="CI17" s="73">
        <f>IF(AND(CI$10&gt;=$D$28,CI$10&lt;$D$30),-$D$39*(NORMDIST(DATEDIF($D$28,CI10,"m")+1,$C$34,$C$35,1)-NORMSDIST(-$C$33))/(NORMSDIST($C$33)-NORMSDIST(-$C$33))-SUM($O$17:CH17),0)</f>
        <v>0</v>
      </c>
      <c r="CJ17" s="73">
        <f>IF(AND(CJ$10&gt;=$D$28,CJ$10&lt;$D$30),-$D$39*(NORMDIST(DATEDIF($D$28,CJ10,"m")+1,$C$34,$C$35,1)-NORMSDIST(-$C$33))/(NORMSDIST($C$33)-NORMSDIST(-$C$33))-SUM($O$17:CI17),0)</f>
        <v>0</v>
      </c>
      <c r="CK17" s="73">
        <f>IF(AND(CK$10&gt;=$D$28,CK$10&lt;$D$30),-$D$39*(NORMDIST(DATEDIF($D$28,CK10,"m")+1,$C$34,$C$35,1)-NORMSDIST(-$C$33))/(NORMSDIST($C$33)-NORMSDIST(-$C$33))-SUM($O$17:CJ17),0)</f>
        <v>0</v>
      </c>
      <c r="CL17" s="73">
        <f>IF(AND(CL$10&gt;=$D$28,CL$10&lt;$D$30),-$D$39*(NORMDIST(DATEDIF($D$28,CL10,"m")+1,$C$34,$C$35,1)-NORMSDIST(-$C$33))/(NORMSDIST($C$33)-NORMSDIST(-$C$33))-SUM($O$17:CK17),0)</f>
        <v>0</v>
      </c>
      <c r="CM17" s="73">
        <f>IF(AND(CM$10&gt;=$D$28,CM$10&lt;$D$30),-$D$39*(NORMDIST(DATEDIF($D$28,CM10,"m")+1,$C$34,$C$35,1)-NORMSDIST(-$C$33))/(NORMSDIST($C$33)-NORMSDIST(-$C$33))-SUM($O$17:CL17),0)</f>
        <v>0</v>
      </c>
      <c r="CN17" s="73">
        <f>IF(AND(CN$10&gt;=$D$28,CN$10&lt;$D$30),-$D$39*(NORMDIST(DATEDIF($D$28,CN10,"m")+1,$C$34,$C$35,1)-NORMSDIST(-$C$33))/(NORMSDIST($C$33)-NORMSDIST(-$C$33))-SUM($O$17:CM17),0)</f>
        <v>0</v>
      </c>
      <c r="CO17" s="73">
        <f>IF(AND(CO$10&gt;=$D$28,CO$10&lt;$D$30),-$D$39*(NORMDIST(DATEDIF($D$28,CO10,"m")+1,$C$34,$C$35,1)-NORMSDIST(-$C$33))/(NORMSDIST($C$33)-NORMSDIST(-$C$33))-SUM($O$17:CN17),0)</f>
        <v>0</v>
      </c>
      <c r="CP17" s="73">
        <f>IF(AND(CP$10&gt;=$D$28,CP$10&lt;$D$30),-$D$39*(NORMDIST(DATEDIF($D$28,CP10,"m")+1,$C$34,$C$35,1)-NORMSDIST(-$C$33))/(NORMSDIST($C$33)-NORMSDIST(-$C$33))-SUM($O$17:CO17),0)</f>
        <v>0</v>
      </c>
      <c r="CQ17" s="73">
        <f>IF(AND(CQ$10&gt;=$D$28,CQ$10&lt;$D$30),-$D$39*(NORMDIST(DATEDIF($D$28,CQ10,"m")+1,$C$34,$C$35,1)-NORMSDIST(-$C$33))/(NORMSDIST($C$33)-NORMSDIST(-$C$33))-SUM($O$17:CP17),0)</f>
        <v>0</v>
      </c>
      <c r="CR17" s="73">
        <f>IF(AND(CR$10&gt;=$D$28,CR$10&lt;$D$30),-$D$39*(NORMDIST(DATEDIF($D$28,CR10,"m")+1,$C$34,$C$35,1)-NORMSDIST(-$C$33))/(NORMSDIST($C$33)-NORMSDIST(-$C$33))-SUM($O$17:CQ17),0)</f>
        <v>0</v>
      </c>
      <c r="CS17" s="73">
        <f>IF(AND(CS$10&gt;=$D$28,CS$10&lt;$D$30),-$D$39*(NORMDIST(DATEDIF($D$28,CS10,"m")+1,$C$34,$C$35,1)-NORMSDIST(-$C$33))/(NORMSDIST($C$33)-NORMSDIST(-$C$33))-SUM($O$17:CR17),0)</f>
        <v>0</v>
      </c>
      <c r="CT17" s="73">
        <f>IF(AND(CT$10&gt;=$D$28,CT$10&lt;$D$30),-$D$39*(NORMDIST(DATEDIF($D$28,CT10,"m")+1,$C$34,$C$35,1)-NORMSDIST(-$C$33))/(NORMSDIST($C$33)-NORMSDIST(-$C$33))-SUM($O$17:CS17),0)</f>
        <v>0</v>
      </c>
      <c r="CU17" s="73">
        <f>IF(AND(CU$10&gt;=$D$28,CU$10&lt;$D$30),-$D$39*(NORMDIST(DATEDIF($D$28,CU10,"m")+1,$C$34,$C$35,1)-NORMSDIST(-$C$33))/(NORMSDIST($C$33)-NORMSDIST(-$C$33))-SUM($O$17:CT17),0)</f>
        <v>0</v>
      </c>
      <c r="CV17" s="73">
        <f>IF(AND(CV$10&gt;=$D$28,CV$10&lt;$D$30),-$D$39*(NORMDIST(DATEDIF($D$28,CV10,"m")+1,$C$34,$C$35,1)-NORMSDIST(-$C$33))/(NORMSDIST($C$33)-NORMSDIST(-$C$33))-SUM($O$17:CU17),0)</f>
        <v>0</v>
      </c>
      <c r="CW17" s="73">
        <f>IF(AND(CW$10&gt;=$D$28,CW$10&lt;$D$30),-$D$39*(NORMDIST(DATEDIF($D$28,CW10,"m")+1,$C$34,$C$35,1)-NORMSDIST(-$C$33))/(NORMSDIST($C$33)-NORMSDIST(-$C$33))-SUM($O$17:CV17),0)</f>
        <v>0</v>
      </c>
      <c r="CX17" s="73">
        <f>IF(AND(CX$10&gt;=$D$28,CX$10&lt;$D$30),-$D$39*(NORMDIST(DATEDIF($D$28,CX10,"m")+1,$C$34,$C$35,1)-NORMSDIST(-$C$33))/(NORMSDIST($C$33)-NORMSDIST(-$C$33))-SUM($O$17:CW17),0)</f>
        <v>0</v>
      </c>
      <c r="CY17" s="73">
        <f>IF(AND(CY$10&gt;=$D$28,CY$10&lt;$D$30),-$D$39*(NORMDIST(DATEDIF($D$28,CY10,"m")+1,$C$34,$C$35,1)-NORMSDIST(-$C$33))/(NORMSDIST($C$33)-NORMSDIST(-$C$33))-SUM($O$17:CX17),0)</f>
        <v>0</v>
      </c>
      <c r="CZ17" s="73">
        <f>IF(AND(CZ$10&gt;=$D$28,CZ$10&lt;$D$30),-$D$39*(NORMDIST(DATEDIF($D$28,CZ10,"m")+1,$C$34,$C$35,1)-NORMSDIST(-$C$33))/(NORMSDIST($C$33)-NORMSDIST(-$C$33))-SUM($O$17:CY17),0)</f>
        <v>0</v>
      </c>
      <c r="DA17" s="73">
        <f>IF(AND(DA$10&gt;=$D$28,DA$10&lt;$D$30),-$D$39*(NORMDIST(DATEDIF($D$28,DA10,"m")+1,$C$34,$C$35,1)-NORMSDIST(-$C$33))/(NORMSDIST($C$33)-NORMSDIST(-$C$33))-SUM($O$17:CZ17),0)</f>
        <v>0</v>
      </c>
      <c r="DB17" s="73">
        <f>IF(AND(DB$10&gt;=$D$28,DB$10&lt;$D$30),-$D$39*(NORMDIST(DATEDIF($D$28,DB10,"m")+1,$C$34,$C$35,1)-NORMSDIST(-$C$33))/(NORMSDIST($C$33)-NORMSDIST(-$C$33))-SUM($O$17:DA17),0)</f>
        <v>0</v>
      </c>
      <c r="DC17" s="73">
        <f>IF(AND(DC$10&gt;=$D$28,DC$10&lt;$D$30),-$D$39*(NORMDIST(DATEDIF($D$28,DC10,"m")+1,$C$34,$C$35,1)-NORMSDIST(-$C$33))/(NORMSDIST($C$33)-NORMSDIST(-$C$33))-SUM($O$17:DB17),0)</f>
        <v>0</v>
      </c>
      <c r="DD17" s="73">
        <f>IF(AND(DD$10&gt;=$D$28,DD$10&lt;$D$30),-$D$39*(NORMDIST(DATEDIF($D$28,DD10,"m")+1,$C$34,$C$35,1)-NORMSDIST(-$C$33))/(NORMSDIST($C$33)-NORMSDIST(-$C$33))-SUM($O$17:DC17),0)</f>
        <v>0</v>
      </c>
      <c r="DE17" s="73">
        <f>IF(AND(DE$10&gt;=$D$28,DE$10&lt;$D$30),-$D$39*(NORMDIST(DATEDIF($D$28,DE10,"m")+1,$C$34,$C$35,1)-NORMSDIST(-$C$33))/(NORMSDIST($C$33)-NORMSDIST(-$C$33))-SUM($O$17:DD17),0)</f>
        <v>0</v>
      </c>
      <c r="DF17" s="73">
        <f>IF(AND(DF$10&gt;=$D$28,DF$10&lt;$D$30),-$D$39*(NORMDIST(DATEDIF($D$28,DF10,"m")+1,$C$34,$C$35,1)-NORMSDIST(-$C$33))/(NORMSDIST($C$33)-NORMSDIST(-$C$33))-SUM($O$17:DE17),0)</f>
        <v>0</v>
      </c>
      <c r="DG17" s="73">
        <f>IF(AND(DG$10&gt;=$D$28,DG$10&lt;$D$30),-$D$39*(NORMDIST(DATEDIF($D$28,DG10,"m")+1,$C$34,$C$35,1)-NORMSDIST(-$C$33))/(NORMSDIST($C$33)-NORMSDIST(-$C$33))-SUM($O$17:DF17),0)</f>
        <v>0</v>
      </c>
      <c r="DH17" s="73">
        <f>IF(AND(DH$10&gt;=$D$28,DH$10&lt;$D$30),-$D$39*(NORMDIST(DATEDIF($D$28,DH10,"m")+1,$C$34,$C$35,1)-NORMSDIST(-$C$33))/(NORMSDIST($C$33)-NORMSDIST(-$C$33))-SUM($O$17:DG17),0)</f>
        <v>0</v>
      </c>
      <c r="DI17" s="73">
        <f>IF(AND(DI$10&gt;=$D$28,DI$10&lt;$D$30),-$D$39*(NORMDIST(DATEDIF($D$28,DI10,"m")+1,$C$34,$C$35,1)-NORMSDIST(-$C$33))/(NORMSDIST($C$33)-NORMSDIST(-$C$33))-SUM($O$17:DH17),0)</f>
        <v>0</v>
      </c>
      <c r="DJ17" s="73">
        <f>IF(AND(DJ$10&gt;=$D$28,DJ$10&lt;$D$30),-$D$39*(NORMDIST(DATEDIF($D$28,DJ10,"m")+1,$C$34,$C$35,1)-NORMSDIST(-$C$33))/(NORMSDIST($C$33)-NORMSDIST(-$C$33))-SUM($O$17:DI17),0)</f>
        <v>0</v>
      </c>
      <c r="DK17" s="73">
        <f>IF(AND(DK$10&gt;=$D$28,DK$10&lt;$D$30),-$D$39*(NORMDIST(DATEDIF($D$28,DK10,"m")+1,$C$34,$C$35,1)-NORMSDIST(-$C$33))/(NORMSDIST($C$33)-NORMSDIST(-$C$33))-SUM($O$17:DJ17),0)</f>
        <v>0</v>
      </c>
      <c r="DL17" s="73">
        <f>IF(AND(DL$10&gt;=$D$28,DL$10&lt;$D$30),-$D$39*(NORMDIST(DATEDIF($D$28,DL10,"m")+1,$C$34,$C$35,1)-NORMSDIST(-$C$33))/(NORMSDIST($C$33)-NORMSDIST(-$C$33))-SUM($O$17:DK17),0)</f>
        <v>0</v>
      </c>
      <c r="DM17" s="73">
        <f>IF(AND(DM$10&gt;=$D$28,DM$10&lt;$D$30),-$D$39*(NORMDIST(DATEDIF($D$28,DM10,"m")+1,$C$34,$C$35,1)-NORMSDIST(-$C$33))/(NORMSDIST($C$33)-NORMSDIST(-$C$33))-SUM($O$17:DL17),0)</f>
        <v>0</v>
      </c>
      <c r="DN17" s="73">
        <f>IF(AND(DN$10&gt;=$D$28,DN$10&lt;$D$30),-$D$39*(NORMDIST(DATEDIF($D$28,DN10,"m")+1,$C$34,$C$35,1)-NORMSDIST(-$C$33))/(NORMSDIST($C$33)-NORMSDIST(-$C$33))-SUM($O$17:DM17),0)</f>
        <v>0</v>
      </c>
      <c r="DO17" s="73">
        <f>IF(AND(DO$10&gt;=$D$28,DO$10&lt;$D$30),-$D$39*(NORMDIST(DATEDIF($D$28,DO10,"m")+1,$C$34,$C$35,1)-NORMSDIST(-$C$33))/(NORMSDIST($C$33)-NORMSDIST(-$C$33))-SUM($O$17:DN17),0)</f>
        <v>0</v>
      </c>
      <c r="DP17" s="73">
        <f>IF(AND(DP$10&gt;=$D$28,DP$10&lt;$D$30),-$D$39*(NORMDIST(DATEDIF($D$28,DP10,"m")+1,$C$34,$C$35,1)-NORMSDIST(-$C$33))/(NORMSDIST($C$33)-NORMSDIST(-$C$33))-SUM($O$17:DO17),0)</f>
        <v>0</v>
      </c>
      <c r="DQ17" s="73">
        <f>IF(AND(DQ$10&gt;=$D$28,DQ$10&lt;$D$30),-$D$39*(NORMDIST(DATEDIF($D$28,DQ10,"m")+1,$C$34,$C$35,1)-NORMSDIST(-$C$33))/(NORMSDIST($C$33)-NORMSDIST(-$C$33))-SUM($O$17:DP17),0)</f>
        <v>0</v>
      </c>
      <c r="DR17" s="73">
        <f>IF(AND(DR$10&gt;=$D$28,DR$10&lt;$D$30),-$D$39*(NORMDIST(DATEDIF($D$28,DR10,"m")+1,$C$34,$C$35,1)-NORMSDIST(-$C$33))/(NORMSDIST($C$33)-NORMSDIST(-$C$33))-SUM($O$17:DQ17),0)</f>
        <v>0</v>
      </c>
      <c r="DS17" s="73">
        <f>IF(AND(DS$10&gt;=$D$28,DS$10&lt;$D$30),-$D$39*(NORMDIST(DATEDIF($D$28,DS10,"m")+1,$C$34,$C$35,1)-NORMSDIST(-$C$33))/(NORMSDIST($C$33)-NORMSDIST(-$C$33))-SUM($O$17:DR17),0)</f>
        <v>0</v>
      </c>
      <c r="DT17" s="73">
        <f>IF(AND(DT$10&gt;=$D$28,DT$10&lt;$D$30),-$D$39*(NORMDIST(DATEDIF($D$28,DT10,"m")+1,$C$34,$C$35,1)-NORMSDIST(-$C$33))/(NORMSDIST($C$33)-NORMSDIST(-$C$33))-SUM($O$17:DS17),0)</f>
        <v>0</v>
      </c>
      <c r="DU17" s="73">
        <f>IF(AND(DU$10&gt;=$D$28,DU$10&lt;$D$30),-$D$39*(NORMDIST(DATEDIF($D$28,DU10,"m")+1,$C$34,$C$35,1)-NORMSDIST(-$C$33))/(NORMSDIST($C$33)-NORMSDIST(-$C$33))-SUM($O$17:DT17),0)</f>
        <v>0</v>
      </c>
      <c r="DV17" s="73">
        <f>IF(AND(DV$10&gt;=$D$28,DV$10&lt;$D$30),-$D$39*(NORMDIST(DATEDIF($D$28,DV10,"m")+1,$C$34,$C$35,1)-NORMSDIST(-$C$33))/(NORMSDIST($C$33)-NORMSDIST(-$C$33))-SUM($O$17:DU17),0)</f>
        <v>0</v>
      </c>
      <c r="DW17" s="73">
        <f>IF(AND(DW$10&gt;=$D$28,DW$10&lt;$D$30),-$D$39*(NORMDIST(DATEDIF($D$28,DW10,"m")+1,$C$34,$C$35,1)-NORMSDIST(-$C$33))/(NORMSDIST($C$33)-NORMSDIST(-$C$33))-SUM($O$17:DV17),0)</f>
        <v>0</v>
      </c>
      <c r="DX17" s="73">
        <f>IF(AND(DX$10&gt;=$D$28,DX$10&lt;$D$30),-$D$39*(NORMDIST(DATEDIF($D$28,DX10,"m")+1,$C$34,$C$35,1)-NORMSDIST(-$C$33))/(NORMSDIST($C$33)-NORMSDIST(-$C$33))-SUM($O$17:DW17),0)</f>
        <v>0</v>
      </c>
      <c r="DY17" s="73">
        <f>IF(AND(DY$10&gt;=$D$28,DY$10&lt;$D$30),-$D$39*(NORMDIST(DATEDIF($D$28,DY10,"m")+1,$C$34,$C$35,1)-NORMSDIST(-$C$33))/(NORMSDIST($C$33)-NORMSDIST(-$C$33))-SUM($O$17:DX17),0)</f>
        <v>0</v>
      </c>
      <c r="DZ17" s="73">
        <f>IF(AND(DZ$10&gt;=$D$28,DZ$10&lt;$D$30),-$D$39*(NORMDIST(DATEDIF($D$28,DZ10,"m")+1,$C$34,$C$35,1)-NORMSDIST(-$C$33))/(NORMSDIST($C$33)-NORMSDIST(-$C$33))-SUM($O$17:DY17),0)</f>
        <v>0</v>
      </c>
      <c r="EA17" s="73">
        <f>IF(AND(EA$10&gt;=$D$28,EA$10&lt;$D$30),-$D$39*(NORMDIST(DATEDIF($D$28,EA10,"m")+1,$C$34,$C$35,1)-NORMSDIST(-$C$33))/(NORMSDIST($C$33)-NORMSDIST(-$C$33))-SUM($O$17:DZ17),0)</f>
        <v>0</v>
      </c>
      <c r="EB17" s="73">
        <f>IF(AND(EB$10&gt;=$D$28,EB$10&lt;$D$30),-$D$39*(NORMDIST(DATEDIF($D$28,EB10,"m")+1,$C$34,$C$35,1)-NORMSDIST(-$C$33))/(NORMSDIST($C$33)-NORMSDIST(-$C$33))-SUM($O$17:EA17),0)</f>
        <v>0</v>
      </c>
      <c r="EC17" s="73">
        <f>IF(AND(EC$10&gt;=$D$28,EC$10&lt;$D$30),-$D$39*(NORMDIST(DATEDIF($D$28,EC10,"m")+1,$C$34,$C$35,1)-NORMSDIST(-$C$33))/(NORMSDIST($C$33)-NORMSDIST(-$C$33))-SUM($O$17:EB17),0)</f>
        <v>0</v>
      </c>
      <c r="ED17" s="73">
        <f>IF(AND(ED$10&gt;=$D$28,ED$10&lt;$D$30),-$D$39*(NORMDIST(DATEDIF($D$28,ED10,"m")+1,$C$34,$C$35,1)-NORMSDIST(-$C$33))/(NORMSDIST($C$33)-NORMSDIST(-$C$33))-SUM($O$17:EC17),0)</f>
        <v>0</v>
      </c>
      <c r="EE17" s="73">
        <f>IF(AND(EE$10&gt;=$D$28,EE$10&lt;$D$30),-$D$39*(NORMDIST(DATEDIF($D$28,EE10,"m")+1,$C$34,$C$35,1)-NORMSDIST(-$C$33))/(NORMSDIST($C$33)-NORMSDIST(-$C$33))-SUM($O$17:ED17),0)</f>
        <v>0</v>
      </c>
      <c r="EF17" s="73">
        <f>IF(AND(EF$10&gt;=$D$28,EF$10&lt;$D$30),-$D$39*(NORMDIST(DATEDIF($D$28,EF10,"m")+1,$C$34,$C$35,1)-NORMSDIST(-$C$33))/(NORMSDIST($C$33)-NORMSDIST(-$C$33))-SUM($O$17:EE17),0)</f>
        <v>0</v>
      </c>
      <c r="EG17" s="85"/>
    </row>
    <row r="18" spans="1:137" ht="18.75" x14ac:dyDescent="0.3">
      <c r="A18" s="2"/>
      <c r="B18" s="11" t="s">
        <v>5</v>
      </c>
      <c r="C18" s="2"/>
      <c r="D18" s="2"/>
      <c r="E18" s="2"/>
      <c r="F18" s="4"/>
      <c r="G18" s="71" t="s">
        <v>89</v>
      </c>
      <c r="H18" s="80" t="s">
        <v>106</v>
      </c>
      <c r="I18" s="73"/>
      <c r="J18" s="73"/>
      <c r="K18" s="10"/>
      <c r="L18" s="2"/>
      <c r="M18" s="2" t="s">
        <v>35</v>
      </c>
      <c r="N18" s="10">
        <f>SUM(P18:EF18)</f>
        <v>-5499999.9999999991</v>
      </c>
      <c r="O18" s="2"/>
      <c r="P18" s="2">
        <f t="shared" ref="P18:AU18" si="7">P17*$C$40</f>
        <v>0</v>
      </c>
      <c r="Q18" s="2">
        <f t="shared" si="7"/>
        <v>0</v>
      </c>
      <c r="R18" s="2">
        <f t="shared" si="7"/>
        <v>-13679.58604031671</v>
      </c>
      <c r="S18" s="2">
        <f t="shared" si="7"/>
        <v>-33006.324681242913</v>
      </c>
      <c r="T18" s="2">
        <f t="shared" si="7"/>
        <v>-71334.005524728447</v>
      </c>
      <c r="U18" s="2">
        <f t="shared" si="7"/>
        <v>-138094.03752436329</v>
      </c>
      <c r="V18" s="2">
        <f t="shared" si="7"/>
        <v>-239461.26757930644</v>
      </c>
      <c r="W18" s="2">
        <f t="shared" si="7"/>
        <v>-371946.36746937782</v>
      </c>
      <c r="X18" s="2">
        <f t="shared" si="7"/>
        <v>-517502.21031519998</v>
      </c>
      <c r="Y18" s="2">
        <f t="shared" si="7"/>
        <v>-644959.6740806686</v>
      </c>
      <c r="Z18" s="2">
        <f t="shared" si="7"/>
        <v>-720016.52678479592</v>
      </c>
      <c r="AA18" s="2">
        <f t="shared" si="7"/>
        <v>-720016.52678479627</v>
      </c>
      <c r="AB18" s="2">
        <f t="shared" si="7"/>
        <v>-644959.67408066848</v>
      </c>
      <c r="AC18" s="2">
        <f t="shared" si="7"/>
        <v>-517502.21031519998</v>
      </c>
      <c r="AD18" s="2">
        <f t="shared" si="7"/>
        <v>-371946.36746937782</v>
      </c>
      <c r="AE18" s="2">
        <f t="shared" si="7"/>
        <v>-239461.26757930592</v>
      </c>
      <c r="AF18" s="2">
        <f t="shared" si="7"/>
        <v>-138094.0375243634</v>
      </c>
      <c r="AG18" s="2">
        <f t="shared" si="7"/>
        <v>-71334.005524728447</v>
      </c>
      <c r="AH18" s="2">
        <f t="shared" si="7"/>
        <v>-33006.324681243299</v>
      </c>
      <c r="AI18" s="2">
        <f t="shared" si="7"/>
        <v>-13679.586040316522</v>
      </c>
      <c r="AJ18" s="2">
        <f t="shared" si="7"/>
        <v>0</v>
      </c>
      <c r="AK18" s="2">
        <f t="shared" si="7"/>
        <v>0</v>
      </c>
      <c r="AL18" s="2">
        <f t="shared" si="7"/>
        <v>0</v>
      </c>
      <c r="AM18" s="2">
        <f t="shared" si="7"/>
        <v>0</v>
      </c>
      <c r="AN18" s="2">
        <f t="shared" si="7"/>
        <v>0</v>
      </c>
      <c r="AO18" s="2">
        <f t="shared" si="7"/>
        <v>0</v>
      </c>
      <c r="AP18" s="2">
        <f t="shared" si="7"/>
        <v>0</v>
      </c>
      <c r="AQ18" s="2">
        <f t="shared" si="7"/>
        <v>0</v>
      </c>
      <c r="AR18" s="2">
        <f t="shared" si="7"/>
        <v>0</v>
      </c>
      <c r="AS18" s="2">
        <f t="shared" si="7"/>
        <v>0</v>
      </c>
      <c r="AT18" s="2">
        <f t="shared" si="7"/>
        <v>0</v>
      </c>
      <c r="AU18" s="2">
        <f t="shared" si="7"/>
        <v>0</v>
      </c>
      <c r="AV18" s="2">
        <f t="shared" ref="AV18:CA18" si="8">AV17*$C$40</f>
        <v>0</v>
      </c>
      <c r="AW18" s="2">
        <f t="shared" si="8"/>
        <v>0</v>
      </c>
      <c r="AX18" s="2">
        <f t="shared" si="8"/>
        <v>0</v>
      </c>
      <c r="AY18" s="2">
        <f t="shared" si="8"/>
        <v>0</v>
      </c>
      <c r="AZ18" s="2">
        <f t="shared" si="8"/>
        <v>0</v>
      </c>
      <c r="BA18" s="2">
        <f t="shared" si="8"/>
        <v>0</v>
      </c>
      <c r="BB18" s="2">
        <f t="shared" si="8"/>
        <v>0</v>
      </c>
      <c r="BC18" s="2">
        <f t="shared" si="8"/>
        <v>0</v>
      </c>
      <c r="BD18" s="2">
        <f t="shared" si="8"/>
        <v>0</v>
      </c>
      <c r="BE18" s="2">
        <f t="shared" si="8"/>
        <v>0</v>
      </c>
      <c r="BF18" s="2">
        <f t="shared" si="8"/>
        <v>0</v>
      </c>
      <c r="BG18" s="2">
        <f t="shared" si="8"/>
        <v>0</v>
      </c>
      <c r="BH18" s="2">
        <f t="shared" si="8"/>
        <v>0</v>
      </c>
      <c r="BI18" s="2">
        <f t="shared" si="8"/>
        <v>0</v>
      </c>
      <c r="BJ18" s="2">
        <f t="shared" si="8"/>
        <v>0</v>
      </c>
      <c r="BK18" s="2">
        <f t="shared" si="8"/>
        <v>0</v>
      </c>
      <c r="BL18" s="2">
        <f t="shared" si="8"/>
        <v>0</v>
      </c>
      <c r="BM18" s="2">
        <f t="shared" si="8"/>
        <v>0</v>
      </c>
      <c r="BN18" s="2">
        <f t="shared" si="8"/>
        <v>0</v>
      </c>
      <c r="BO18" s="2">
        <f t="shared" si="8"/>
        <v>0</v>
      </c>
      <c r="BP18" s="2">
        <f t="shared" si="8"/>
        <v>0</v>
      </c>
      <c r="BQ18" s="2">
        <f t="shared" si="8"/>
        <v>0</v>
      </c>
      <c r="BR18" s="2">
        <f t="shared" si="8"/>
        <v>0</v>
      </c>
      <c r="BS18" s="2">
        <f t="shared" si="8"/>
        <v>0</v>
      </c>
      <c r="BT18" s="2">
        <f t="shared" si="8"/>
        <v>0</v>
      </c>
      <c r="BU18" s="2">
        <f t="shared" si="8"/>
        <v>0</v>
      </c>
      <c r="BV18" s="2">
        <f t="shared" si="8"/>
        <v>0</v>
      </c>
      <c r="BW18" s="2">
        <f t="shared" si="8"/>
        <v>0</v>
      </c>
      <c r="BX18" s="2">
        <f t="shared" si="8"/>
        <v>0</v>
      </c>
      <c r="BY18" s="2">
        <f t="shared" si="8"/>
        <v>0</v>
      </c>
      <c r="BZ18" s="2">
        <f t="shared" si="8"/>
        <v>0</v>
      </c>
      <c r="CA18" s="2">
        <f t="shared" si="8"/>
        <v>0</v>
      </c>
      <c r="CB18" s="2">
        <f t="shared" ref="CB18:DG18" si="9">CB17*$C$40</f>
        <v>0</v>
      </c>
      <c r="CC18" s="2">
        <f t="shared" si="9"/>
        <v>0</v>
      </c>
      <c r="CD18" s="2">
        <f t="shared" si="9"/>
        <v>0</v>
      </c>
      <c r="CE18" s="2">
        <f t="shared" si="9"/>
        <v>0</v>
      </c>
      <c r="CF18" s="2">
        <f t="shared" si="9"/>
        <v>0</v>
      </c>
      <c r="CG18" s="2">
        <f t="shared" si="9"/>
        <v>0</v>
      </c>
      <c r="CH18" s="2">
        <f t="shared" si="9"/>
        <v>0</v>
      </c>
      <c r="CI18" s="2">
        <f t="shared" si="9"/>
        <v>0</v>
      </c>
      <c r="CJ18" s="2">
        <f t="shared" si="9"/>
        <v>0</v>
      </c>
      <c r="CK18" s="2">
        <f t="shared" si="9"/>
        <v>0</v>
      </c>
      <c r="CL18" s="2">
        <f t="shared" si="9"/>
        <v>0</v>
      </c>
      <c r="CM18" s="2">
        <f t="shared" si="9"/>
        <v>0</v>
      </c>
      <c r="CN18" s="2">
        <f t="shared" si="9"/>
        <v>0</v>
      </c>
      <c r="CO18" s="2">
        <f t="shared" si="9"/>
        <v>0</v>
      </c>
      <c r="CP18" s="2">
        <f t="shared" si="9"/>
        <v>0</v>
      </c>
      <c r="CQ18" s="2">
        <f t="shared" si="9"/>
        <v>0</v>
      </c>
      <c r="CR18" s="2">
        <f t="shared" si="9"/>
        <v>0</v>
      </c>
      <c r="CS18" s="2">
        <f t="shared" si="9"/>
        <v>0</v>
      </c>
      <c r="CT18" s="2">
        <f t="shared" si="9"/>
        <v>0</v>
      </c>
      <c r="CU18" s="2">
        <f t="shared" si="9"/>
        <v>0</v>
      </c>
      <c r="CV18" s="2">
        <f t="shared" si="9"/>
        <v>0</v>
      </c>
      <c r="CW18" s="2">
        <f t="shared" si="9"/>
        <v>0</v>
      </c>
      <c r="CX18" s="2">
        <f t="shared" si="9"/>
        <v>0</v>
      </c>
      <c r="CY18" s="2">
        <f t="shared" si="9"/>
        <v>0</v>
      </c>
      <c r="CZ18" s="2">
        <f t="shared" si="9"/>
        <v>0</v>
      </c>
      <c r="DA18" s="2">
        <f t="shared" si="9"/>
        <v>0</v>
      </c>
      <c r="DB18" s="2">
        <f t="shared" si="9"/>
        <v>0</v>
      </c>
      <c r="DC18" s="2">
        <f t="shared" si="9"/>
        <v>0</v>
      </c>
      <c r="DD18" s="2">
        <f t="shared" si="9"/>
        <v>0</v>
      </c>
      <c r="DE18" s="2">
        <f t="shared" si="9"/>
        <v>0</v>
      </c>
      <c r="DF18" s="2">
        <f t="shared" si="9"/>
        <v>0</v>
      </c>
      <c r="DG18" s="2">
        <f t="shared" si="9"/>
        <v>0</v>
      </c>
      <c r="DH18" s="2">
        <f t="shared" ref="DH18:EF18" si="10">DH17*$C$40</f>
        <v>0</v>
      </c>
      <c r="DI18" s="2">
        <f t="shared" si="10"/>
        <v>0</v>
      </c>
      <c r="DJ18" s="2">
        <f t="shared" si="10"/>
        <v>0</v>
      </c>
      <c r="DK18" s="2">
        <f t="shared" si="10"/>
        <v>0</v>
      </c>
      <c r="DL18" s="2">
        <f t="shared" si="10"/>
        <v>0</v>
      </c>
      <c r="DM18" s="2">
        <f t="shared" si="10"/>
        <v>0</v>
      </c>
      <c r="DN18" s="2">
        <f t="shared" si="10"/>
        <v>0</v>
      </c>
      <c r="DO18" s="2">
        <f t="shared" si="10"/>
        <v>0</v>
      </c>
      <c r="DP18" s="2">
        <f t="shared" si="10"/>
        <v>0</v>
      </c>
      <c r="DQ18" s="2">
        <f t="shared" si="10"/>
        <v>0</v>
      </c>
      <c r="DR18" s="2">
        <f t="shared" si="10"/>
        <v>0</v>
      </c>
      <c r="DS18" s="2">
        <f t="shared" si="10"/>
        <v>0</v>
      </c>
      <c r="DT18" s="2">
        <f t="shared" si="10"/>
        <v>0</v>
      </c>
      <c r="DU18" s="2">
        <f t="shared" si="10"/>
        <v>0</v>
      </c>
      <c r="DV18" s="2">
        <f t="shared" si="10"/>
        <v>0</v>
      </c>
      <c r="DW18" s="2">
        <f t="shared" si="10"/>
        <v>0</v>
      </c>
      <c r="DX18" s="2">
        <f t="shared" si="10"/>
        <v>0</v>
      </c>
      <c r="DY18" s="2">
        <f t="shared" si="10"/>
        <v>0</v>
      </c>
      <c r="DZ18" s="2">
        <f t="shared" si="10"/>
        <v>0</v>
      </c>
      <c r="EA18" s="2">
        <f t="shared" si="10"/>
        <v>0</v>
      </c>
      <c r="EB18" s="2">
        <f t="shared" si="10"/>
        <v>0</v>
      </c>
      <c r="EC18" s="2">
        <f t="shared" si="10"/>
        <v>0</v>
      </c>
      <c r="ED18" s="2">
        <f t="shared" si="10"/>
        <v>0</v>
      </c>
      <c r="EE18" s="2">
        <f t="shared" si="10"/>
        <v>0</v>
      </c>
      <c r="EF18" s="2">
        <f t="shared" si="10"/>
        <v>0</v>
      </c>
      <c r="EG18" s="10"/>
    </row>
    <row r="19" spans="1:137" x14ac:dyDescent="0.25">
      <c r="A19" s="2"/>
      <c r="B19" s="2"/>
      <c r="C19" s="2"/>
      <c r="D19" s="2"/>
      <c r="E19" s="2"/>
      <c r="F19" s="4"/>
      <c r="G19" s="71" t="s">
        <v>91</v>
      </c>
      <c r="H19" s="81">
        <v>0.2</v>
      </c>
      <c r="I19" s="73"/>
      <c r="J19" s="73"/>
      <c r="K19" s="10"/>
      <c r="L19" s="2"/>
      <c r="M19" s="2"/>
      <c r="N19" s="10"/>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10"/>
    </row>
    <row r="20" spans="1:137" x14ac:dyDescent="0.25">
      <c r="A20" s="2"/>
      <c r="B20" s="12" t="s">
        <v>4</v>
      </c>
      <c r="C20" s="2"/>
      <c r="D20" s="2"/>
      <c r="E20" s="2"/>
      <c r="F20" s="4"/>
      <c r="G20" s="71" t="s">
        <v>90</v>
      </c>
      <c r="H20" s="82">
        <v>400</v>
      </c>
      <c r="I20" s="73"/>
      <c r="J20" s="73"/>
      <c r="K20" s="10"/>
      <c r="L20" s="2"/>
      <c r="M20" s="2" t="s">
        <v>29</v>
      </c>
      <c r="N20" s="10">
        <f>SUM(P20:EF20)</f>
        <v>40266000</v>
      </c>
      <c r="O20" s="2"/>
      <c r="P20" s="2">
        <f t="shared" ref="P20:AU20" si="11">IF(AND(P10&gt;=$D$30,P10&lt;EDATE($D$30,$I$31*12)),$I$25/12,0)</f>
        <v>0</v>
      </c>
      <c r="Q20" s="2">
        <f t="shared" si="11"/>
        <v>0</v>
      </c>
      <c r="R20" s="2">
        <f t="shared" si="11"/>
        <v>0</v>
      </c>
      <c r="S20" s="2">
        <f t="shared" si="11"/>
        <v>0</v>
      </c>
      <c r="T20" s="2">
        <f t="shared" si="11"/>
        <v>0</v>
      </c>
      <c r="U20" s="2">
        <f t="shared" si="11"/>
        <v>0</v>
      </c>
      <c r="V20" s="2">
        <f t="shared" si="11"/>
        <v>0</v>
      </c>
      <c r="W20" s="2">
        <f t="shared" si="11"/>
        <v>0</v>
      </c>
      <c r="X20" s="2">
        <f t="shared" si="11"/>
        <v>0</v>
      </c>
      <c r="Y20" s="2">
        <f t="shared" si="11"/>
        <v>0</v>
      </c>
      <c r="Z20" s="2">
        <f t="shared" si="11"/>
        <v>0</v>
      </c>
      <c r="AA20" s="2">
        <f t="shared" si="11"/>
        <v>0</v>
      </c>
      <c r="AB20" s="2">
        <f t="shared" si="11"/>
        <v>0</v>
      </c>
      <c r="AC20" s="2">
        <f t="shared" si="11"/>
        <v>0</v>
      </c>
      <c r="AD20" s="2">
        <f t="shared" si="11"/>
        <v>0</v>
      </c>
      <c r="AE20" s="2">
        <f t="shared" si="11"/>
        <v>0</v>
      </c>
      <c r="AF20" s="2">
        <f t="shared" si="11"/>
        <v>0</v>
      </c>
      <c r="AG20" s="2">
        <f t="shared" si="11"/>
        <v>0</v>
      </c>
      <c r="AH20" s="2">
        <f t="shared" si="11"/>
        <v>0</v>
      </c>
      <c r="AI20" s="2">
        <f t="shared" si="11"/>
        <v>0</v>
      </c>
      <c r="AJ20" s="2">
        <f t="shared" si="11"/>
        <v>671100</v>
      </c>
      <c r="AK20" s="2">
        <f t="shared" si="11"/>
        <v>671100</v>
      </c>
      <c r="AL20" s="2">
        <f t="shared" si="11"/>
        <v>671100</v>
      </c>
      <c r="AM20" s="2">
        <f t="shared" si="11"/>
        <v>671100</v>
      </c>
      <c r="AN20" s="2">
        <f t="shared" si="11"/>
        <v>671100</v>
      </c>
      <c r="AO20" s="2">
        <f t="shared" si="11"/>
        <v>671100</v>
      </c>
      <c r="AP20" s="2">
        <f t="shared" si="11"/>
        <v>671100</v>
      </c>
      <c r="AQ20" s="2">
        <f t="shared" si="11"/>
        <v>671100</v>
      </c>
      <c r="AR20" s="2">
        <f t="shared" si="11"/>
        <v>671100</v>
      </c>
      <c r="AS20" s="2">
        <f t="shared" si="11"/>
        <v>671100</v>
      </c>
      <c r="AT20" s="2">
        <f t="shared" si="11"/>
        <v>671100</v>
      </c>
      <c r="AU20" s="2">
        <f t="shared" si="11"/>
        <v>671100</v>
      </c>
      <c r="AV20" s="2">
        <f t="shared" ref="AV20:CA20" si="12">IF(AND(AV10&gt;=$D$30,AV10&lt;EDATE($D$30,$I$31*12)),$I$25/12,0)</f>
        <v>671100</v>
      </c>
      <c r="AW20" s="2">
        <f t="shared" si="12"/>
        <v>671100</v>
      </c>
      <c r="AX20" s="2">
        <f t="shared" si="12"/>
        <v>671100</v>
      </c>
      <c r="AY20" s="2">
        <f t="shared" si="12"/>
        <v>671100</v>
      </c>
      <c r="AZ20" s="2">
        <f t="shared" si="12"/>
        <v>671100</v>
      </c>
      <c r="BA20" s="2">
        <f t="shared" si="12"/>
        <v>671100</v>
      </c>
      <c r="BB20" s="2">
        <f t="shared" si="12"/>
        <v>671100</v>
      </c>
      <c r="BC20" s="2">
        <f t="shared" si="12"/>
        <v>671100</v>
      </c>
      <c r="BD20" s="2">
        <f t="shared" si="12"/>
        <v>671100</v>
      </c>
      <c r="BE20" s="2">
        <f t="shared" si="12"/>
        <v>671100</v>
      </c>
      <c r="BF20" s="2">
        <f t="shared" si="12"/>
        <v>671100</v>
      </c>
      <c r="BG20" s="2">
        <f t="shared" si="12"/>
        <v>671100</v>
      </c>
      <c r="BH20" s="2">
        <f t="shared" si="12"/>
        <v>671100</v>
      </c>
      <c r="BI20" s="2">
        <f t="shared" si="12"/>
        <v>671100</v>
      </c>
      <c r="BJ20" s="2">
        <f t="shared" si="12"/>
        <v>671100</v>
      </c>
      <c r="BK20" s="2">
        <f t="shared" si="12"/>
        <v>671100</v>
      </c>
      <c r="BL20" s="2">
        <f t="shared" si="12"/>
        <v>671100</v>
      </c>
      <c r="BM20" s="2">
        <f t="shared" si="12"/>
        <v>671100</v>
      </c>
      <c r="BN20" s="2">
        <f t="shared" si="12"/>
        <v>671100</v>
      </c>
      <c r="BO20" s="2">
        <f t="shared" si="12"/>
        <v>671100</v>
      </c>
      <c r="BP20" s="2">
        <f t="shared" si="12"/>
        <v>671100</v>
      </c>
      <c r="BQ20" s="2">
        <f t="shared" si="12"/>
        <v>671100</v>
      </c>
      <c r="BR20" s="2">
        <f t="shared" si="12"/>
        <v>671100</v>
      </c>
      <c r="BS20" s="2">
        <f t="shared" si="12"/>
        <v>671100</v>
      </c>
      <c r="BT20" s="2">
        <f t="shared" si="12"/>
        <v>671100</v>
      </c>
      <c r="BU20" s="2">
        <f t="shared" si="12"/>
        <v>671100</v>
      </c>
      <c r="BV20" s="2">
        <f t="shared" si="12"/>
        <v>671100</v>
      </c>
      <c r="BW20" s="2">
        <f t="shared" si="12"/>
        <v>671100</v>
      </c>
      <c r="BX20" s="2">
        <f t="shared" si="12"/>
        <v>671100</v>
      </c>
      <c r="BY20" s="2">
        <f t="shared" si="12"/>
        <v>671100</v>
      </c>
      <c r="BZ20" s="2">
        <f t="shared" si="12"/>
        <v>671100</v>
      </c>
      <c r="CA20" s="2">
        <f t="shared" si="12"/>
        <v>671100</v>
      </c>
      <c r="CB20" s="2">
        <f t="shared" ref="CB20:DG20" si="13">IF(AND(CB10&gt;=$D$30,CB10&lt;EDATE($D$30,$I$31*12)),$I$25/12,0)</f>
        <v>671100</v>
      </c>
      <c r="CC20" s="2">
        <f t="shared" si="13"/>
        <v>671100</v>
      </c>
      <c r="CD20" s="2">
        <f t="shared" si="13"/>
        <v>671100</v>
      </c>
      <c r="CE20" s="2">
        <f t="shared" si="13"/>
        <v>671100</v>
      </c>
      <c r="CF20" s="2">
        <f t="shared" si="13"/>
        <v>671100</v>
      </c>
      <c r="CG20" s="2">
        <f t="shared" si="13"/>
        <v>671100</v>
      </c>
      <c r="CH20" s="2">
        <f t="shared" si="13"/>
        <v>671100</v>
      </c>
      <c r="CI20" s="2">
        <f t="shared" si="13"/>
        <v>671100</v>
      </c>
      <c r="CJ20" s="2">
        <f t="shared" si="13"/>
        <v>671100</v>
      </c>
      <c r="CK20" s="2">
        <f t="shared" si="13"/>
        <v>671100</v>
      </c>
      <c r="CL20" s="2">
        <f t="shared" si="13"/>
        <v>671100</v>
      </c>
      <c r="CM20" s="2">
        <f t="shared" si="13"/>
        <v>671100</v>
      </c>
      <c r="CN20" s="2">
        <f t="shared" si="13"/>
        <v>671100</v>
      </c>
      <c r="CO20" s="2">
        <f t="shared" si="13"/>
        <v>671100</v>
      </c>
      <c r="CP20" s="2">
        <f t="shared" si="13"/>
        <v>671100</v>
      </c>
      <c r="CQ20" s="2">
        <f t="shared" si="13"/>
        <v>671100</v>
      </c>
      <c r="CR20" s="2">
        <f t="shared" si="13"/>
        <v>0</v>
      </c>
      <c r="CS20" s="2">
        <f t="shared" si="13"/>
        <v>0</v>
      </c>
      <c r="CT20" s="2">
        <f t="shared" si="13"/>
        <v>0</v>
      </c>
      <c r="CU20" s="2">
        <f t="shared" si="13"/>
        <v>0</v>
      </c>
      <c r="CV20" s="2">
        <f t="shared" si="13"/>
        <v>0</v>
      </c>
      <c r="CW20" s="2">
        <f t="shared" si="13"/>
        <v>0</v>
      </c>
      <c r="CX20" s="2">
        <f t="shared" si="13"/>
        <v>0</v>
      </c>
      <c r="CY20" s="2">
        <f t="shared" si="13"/>
        <v>0</v>
      </c>
      <c r="CZ20" s="2">
        <f t="shared" si="13"/>
        <v>0</v>
      </c>
      <c r="DA20" s="2">
        <f t="shared" si="13"/>
        <v>0</v>
      </c>
      <c r="DB20" s="2">
        <f t="shared" si="13"/>
        <v>0</v>
      </c>
      <c r="DC20" s="2">
        <f t="shared" si="13"/>
        <v>0</v>
      </c>
      <c r="DD20" s="2">
        <f t="shared" si="13"/>
        <v>0</v>
      </c>
      <c r="DE20" s="2">
        <f t="shared" si="13"/>
        <v>0</v>
      </c>
      <c r="DF20" s="2">
        <f t="shared" si="13"/>
        <v>0</v>
      </c>
      <c r="DG20" s="2">
        <f t="shared" si="13"/>
        <v>0</v>
      </c>
      <c r="DH20" s="2">
        <f t="shared" ref="DH20:EF20" si="14">IF(AND(DH10&gt;=$D$30,DH10&lt;EDATE($D$30,$I$31*12)),$I$25/12,0)</f>
        <v>0</v>
      </c>
      <c r="DI20" s="2">
        <f t="shared" si="14"/>
        <v>0</v>
      </c>
      <c r="DJ20" s="2">
        <f t="shared" si="14"/>
        <v>0</v>
      </c>
      <c r="DK20" s="2">
        <f t="shared" si="14"/>
        <v>0</v>
      </c>
      <c r="DL20" s="2">
        <f t="shared" si="14"/>
        <v>0</v>
      </c>
      <c r="DM20" s="2">
        <f t="shared" si="14"/>
        <v>0</v>
      </c>
      <c r="DN20" s="2">
        <f t="shared" si="14"/>
        <v>0</v>
      </c>
      <c r="DO20" s="2">
        <f t="shared" si="14"/>
        <v>0</v>
      </c>
      <c r="DP20" s="2">
        <f t="shared" si="14"/>
        <v>0</v>
      </c>
      <c r="DQ20" s="2">
        <f t="shared" si="14"/>
        <v>0</v>
      </c>
      <c r="DR20" s="2">
        <f t="shared" si="14"/>
        <v>0</v>
      </c>
      <c r="DS20" s="2">
        <f t="shared" si="14"/>
        <v>0</v>
      </c>
      <c r="DT20" s="2">
        <f t="shared" si="14"/>
        <v>0</v>
      </c>
      <c r="DU20" s="2">
        <f t="shared" si="14"/>
        <v>0</v>
      </c>
      <c r="DV20" s="2">
        <f t="shared" si="14"/>
        <v>0</v>
      </c>
      <c r="DW20" s="2">
        <f t="shared" si="14"/>
        <v>0</v>
      </c>
      <c r="DX20" s="2">
        <f t="shared" si="14"/>
        <v>0</v>
      </c>
      <c r="DY20" s="2">
        <f t="shared" si="14"/>
        <v>0</v>
      </c>
      <c r="DZ20" s="2">
        <f t="shared" si="14"/>
        <v>0</v>
      </c>
      <c r="EA20" s="2">
        <f t="shared" si="14"/>
        <v>0</v>
      </c>
      <c r="EB20" s="2">
        <f t="shared" si="14"/>
        <v>0</v>
      </c>
      <c r="EC20" s="2">
        <f t="shared" si="14"/>
        <v>0</v>
      </c>
      <c r="ED20" s="2">
        <f t="shared" si="14"/>
        <v>0</v>
      </c>
      <c r="EE20" s="2">
        <f t="shared" si="14"/>
        <v>0</v>
      </c>
      <c r="EF20" s="2">
        <f t="shared" si="14"/>
        <v>0</v>
      </c>
      <c r="EG20" s="10"/>
    </row>
    <row r="21" spans="1:137" x14ac:dyDescent="0.25">
      <c r="A21" s="2"/>
      <c r="B21" s="2" t="s">
        <v>2</v>
      </c>
      <c r="C21" s="2"/>
      <c r="D21" s="3">
        <v>25000000</v>
      </c>
      <c r="E21" s="3"/>
      <c r="F21" s="4"/>
      <c r="G21" s="2"/>
      <c r="H21" s="2"/>
      <c r="I21" s="2"/>
      <c r="J21" s="2"/>
      <c r="K21" s="10"/>
      <c r="L21" s="2"/>
      <c r="M21" s="2" t="s">
        <v>19</v>
      </c>
      <c r="N21" s="10">
        <f>SUM(P21:EF21)</f>
        <v>-10066500</v>
      </c>
      <c r="O21" s="2"/>
      <c r="P21" s="2">
        <f t="shared" ref="P21:AU21" si="15">P20*-$H$26</f>
        <v>0</v>
      </c>
      <c r="Q21" s="2">
        <f t="shared" si="15"/>
        <v>0</v>
      </c>
      <c r="R21" s="2">
        <f t="shared" si="15"/>
        <v>0</v>
      </c>
      <c r="S21" s="2">
        <f t="shared" si="15"/>
        <v>0</v>
      </c>
      <c r="T21" s="2">
        <f t="shared" si="15"/>
        <v>0</v>
      </c>
      <c r="U21" s="2">
        <f t="shared" si="15"/>
        <v>0</v>
      </c>
      <c r="V21" s="2">
        <f t="shared" si="15"/>
        <v>0</v>
      </c>
      <c r="W21" s="2">
        <f t="shared" si="15"/>
        <v>0</v>
      </c>
      <c r="X21" s="2">
        <f t="shared" si="15"/>
        <v>0</v>
      </c>
      <c r="Y21" s="2">
        <f t="shared" si="15"/>
        <v>0</v>
      </c>
      <c r="Z21" s="2">
        <f t="shared" si="15"/>
        <v>0</v>
      </c>
      <c r="AA21" s="2">
        <f t="shared" si="15"/>
        <v>0</v>
      </c>
      <c r="AB21" s="2">
        <f t="shared" si="15"/>
        <v>0</v>
      </c>
      <c r="AC21" s="2">
        <f t="shared" si="15"/>
        <v>0</v>
      </c>
      <c r="AD21" s="2">
        <f t="shared" si="15"/>
        <v>0</v>
      </c>
      <c r="AE21" s="2">
        <f t="shared" si="15"/>
        <v>0</v>
      </c>
      <c r="AF21" s="2">
        <f t="shared" si="15"/>
        <v>0</v>
      </c>
      <c r="AG21" s="2">
        <f t="shared" si="15"/>
        <v>0</v>
      </c>
      <c r="AH21" s="2">
        <f t="shared" si="15"/>
        <v>0</v>
      </c>
      <c r="AI21" s="2">
        <f t="shared" si="15"/>
        <v>0</v>
      </c>
      <c r="AJ21" s="2">
        <f t="shared" si="15"/>
        <v>-167775</v>
      </c>
      <c r="AK21" s="2">
        <f t="shared" si="15"/>
        <v>-167775</v>
      </c>
      <c r="AL21" s="2">
        <f t="shared" si="15"/>
        <v>-167775</v>
      </c>
      <c r="AM21" s="2">
        <f t="shared" si="15"/>
        <v>-167775</v>
      </c>
      <c r="AN21" s="2">
        <f t="shared" si="15"/>
        <v>-167775</v>
      </c>
      <c r="AO21" s="2">
        <f t="shared" si="15"/>
        <v>-167775</v>
      </c>
      <c r="AP21" s="2">
        <f t="shared" si="15"/>
        <v>-167775</v>
      </c>
      <c r="AQ21" s="2">
        <f t="shared" si="15"/>
        <v>-167775</v>
      </c>
      <c r="AR21" s="2">
        <f t="shared" si="15"/>
        <v>-167775</v>
      </c>
      <c r="AS21" s="2">
        <f t="shared" si="15"/>
        <v>-167775</v>
      </c>
      <c r="AT21" s="2">
        <f t="shared" si="15"/>
        <v>-167775</v>
      </c>
      <c r="AU21" s="2">
        <f t="shared" si="15"/>
        <v>-167775</v>
      </c>
      <c r="AV21" s="2">
        <f t="shared" ref="AV21:CA21" si="16">AV20*-$H$26</f>
        <v>-167775</v>
      </c>
      <c r="AW21" s="2">
        <f t="shared" si="16"/>
        <v>-167775</v>
      </c>
      <c r="AX21" s="2">
        <f t="shared" si="16"/>
        <v>-167775</v>
      </c>
      <c r="AY21" s="2">
        <f t="shared" si="16"/>
        <v>-167775</v>
      </c>
      <c r="AZ21" s="2">
        <f t="shared" si="16"/>
        <v>-167775</v>
      </c>
      <c r="BA21" s="2">
        <f t="shared" si="16"/>
        <v>-167775</v>
      </c>
      <c r="BB21" s="2">
        <f t="shared" si="16"/>
        <v>-167775</v>
      </c>
      <c r="BC21" s="2">
        <f t="shared" si="16"/>
        <v>-167775</v>
      </c>
      <c r="BD21" s="2">
        <f t="shared" si="16"/>
        <v>-167775</v>
      </c>
      <c r="BE21" s="2">
        <f t="shared" si="16"/>
        <v>-167775</v>
      </c>
      <c r="BF21" s="2">
        <f t="shared" si="16"/>
        <v>-167775</v>
      </c>
      <c r="BG21" s="2">
        <f t="shared" si="16"/>
        <v>-167775</v>
      </c>
      <c r="BH21" s="2">
        <f t="shared" si="16"/>
        <v>-167775</v>
      </c>
      <c r="BI21" s="2">
        <f t="shared" si="16"/>
        <v>-167775</v>
      </c>
      <c r="BJ21" s="2">
        <f t="shared" si="16"/>
        <v>-167775</v>
      </c>
      <c r="BK21" s="2">
        <f t="shared" si="16"/>
        <v>-167775</v>
      </c>
      <c r="BL21" s="2">
        <f t="shared" si="16"/>
        <v>-167775</v>
      </c>
      <c r="BM21" s="2">
        <f t="shared" si="16"/>
        <v>-167775</v>
      </c>
      <c r="BN21" s="2">
        <f t="shared" si="16"/>
        <v>-167775</v>
      </c>
      <c r="BO21" s="2">
        <f t="shared" si="16"/>
        <v>-167775</v>
      </c>
      <c r="BP21" s="2">
        <f t="shared" si="16"/>
        <v>-167775</v>
      </c>
      <c r="BQ21" s="2">
        <f t="shared" si="16"/>
        <v>-167775</v>
      </c>
      <c r="BR21" s="2">
        <f t="shared" si="16"/>
        <v>-167775</v>
      </c>
      <c r="BS21" s="2">
        <f t="shared" si="16"/>
        <v>-167775</v>
      </c>
      <c r="BT21" s="2">
        <f t="shared" si="16"/>
        <v>-167775</v>
      </c>
      <c r="BU21" s="2">
        <f t="shared" si="16"/>
        <v>-167775</v>
      </c>
      <c r="BV21" s="2">
        <f t="shared" si="16"/>
        <v>-167775</v>
      </c>
      <c r="BW21" s="2">
        <f t="shared" si="16"/>
        <v>-167775</v>
      </c>
      <c r="BX21" s="2">
        <f t="shared" si="16"/>
        <v>-167775</v>
      </c>
      <c r="BY21" s="2">
        <f t="shared" si="16"/>
        <v>-167775</v>
      </c>
      <c r="BZ21" s="2">
        <f t="shared" si="16"/>
        <v>-167775</v>
      </c>
      <c r="CA21" s="2">
        <f t="shared" si="16"/>
        <v>-167775</v>
      </c>
      <c r="CB21" s="2">
        <f t="shared" ref="CB21:DG21" si="17">CB20*-$H$26</f>
        <v>-167775</v>
      </c>
      <c r="CC21" s="2">
        <f t="shared" si="17"/>
        <v>-167775</v>
      </c>
      <c r="CD21" s="2">
        <f t="shared" si="17"/>
        <v>-167775</v>
      </c>
      <c r="CE21" s="2">
        <f t="shared" si="17"/>
        <v>-167775</v>
      </c>
      <c r="CF21" s="2">
        <f t="shared" si="17"/>
        <v>-167775</v>
      </c>
      <c r="CG21" s="2">
        <f t="shared" si="17"/>
        <v>-167775</v>
      </c>
      <c r="CH21" s="2">
        <f t="shared" si="17"/>
        <v>-167775</v>
      </c>
      <c r="CI21" s="2">
        <f t="shared" si="17"/>
        <v>-167775</v>
      </c>
      <c r="CJ21" s="2">
        <f t="shared" si="17"/>
        <v>-167775</v>
      </c>
      <c r="CK21" s="2">
        <f t="shared" si="17"/>
        <v>-167775</v>
      </c>
      <c r="CL21" s="2">
        <f t="shared" si="17"/>
        <v>-167775</v>
      </c>
      <c r="CM21" s="2">
        <f t="shared" si="17"/>
        <v>-167775</v>
      </c>
      <c r="CN21" s="2">
        <f t="shared" si="17"/>
        <v>-167775</v>
      </c>
      <c r="CO21" s="2">
        <f t="shared" si="17"/>
        <v>-167775</v>
      </c>
      <c r="CP21" s="2">
        <f t="shared" si="17"/>
        <v>-167775</v>
      </c>
      <c r="CQ21" s="2">
        <f t="shared" si="17"/>
        <v>-167775</v>
      </c>
      <c r="CR21" s="2">
        <f t="shared" si="17"/>
        <v>0</v>
      </c>
      <c r="CS21" s="2">
        <f t="shared" si="17"/>
        <v>0</v>
      </c>
      <c r="CT21" s="2">
        <f t="shared" si="17"/>
        <v>0</v>
      </c>
      <c r="CU21" s="2">
        <f t="shared" si="17"/>
        <v>0</v>
      </c>
      <c r="CV21" s="2">
        <f t="shared" si="17"/>
        <v>0</v>
      </c>
      <c r="CW21" s="2">
        <f t="shared" si="17"/>
        <v>0</v>
      </c>
      <c r="CX21" s="2">
        <f t="shared" si="17"/>
        <v>0</v>
      </c>
      <c r="CY21" s="2">
        <f t="shared" si="17"/>
        <v>0</v>
      </c>
      <c r="CZ21" s="2">
        <f t="shared" si="17"/>
        <v>0</v>
      </c>
      <c r="DA21" s="2">
        <f t="shared" si="17"/>
        <v>0</v>
      </c>
      <c r="DB21" s="2">
        <f t="shared" si="17"/>
        <v>0</v>
      </c>
      <c r="DC21" s="2">
        <f t="shared" si="17"/>
        <v>0</v>
      </c>
      <c r="DD21" s="2">
        <f t="shared" si="17"/>
        <v>0</v>
      </c>
      <c r="DE21" s="2">
        <f t="shared" si="17"/>
        <v>0</v>
      </c>
      <c r="DF21" s="2">
        <f t="shared" si="17"/>
        <v>0</v>
      </c>
      <c r="DG21" s="2">
        <f t="shared" si="17"/>
        <v>0</v>
      </c>
      <c r="DH21" s="2">
        <f t="shared" ref="DH21:EF21" si="18">DH20*-$H$26</f>
        <v>0</v>
      </c>
      <c r="DI21" s="2">
        <f t="shared" si="18"/>
        <v>0</v>
      </c>
      <c r="DJ21" s="2">
        <f t="shared" si="18"/>
        <v>0</v>
      </c>
      <c r="DK21" s="2">
        <f t="shared" si="18"/>
        <v>0</v>
      </c>
      <c r="DL21" s="2">
        <f t="shared" si="18"/>
        <v>0</v>
      </c>
      <c r="DM21" s="2">
        <f t="shared" si="18"/>
        <v>0</v>
      </c>
      <c r="DN21" s="2">
        <f t="shared" si="18"/>
        <v>0</v>
      </c>
      <c r="DO21" s="2">
        <f t="shared" si="18"/>
        <v>0</v>
      </c>
      <c r="DP21" s="2">
        <f t="shared" si="18"/>
        <v>0</v>
      </c>
      <c r="DQ21" s="2">
        <f t="shared" si="18"/>
        <v>0</v>
      </c>
      <c r="DR21" s="2">
        <f t="shared" si="18"/>
        <v>0</v>
      </c>
      <c r="DS21" s="2">
        <f t="shared" si="18"/>
        <v>0</v>
      </c>
      <c r="DT21" s="2">
        <f t="shared" si="18"/>
        <v>0</v>
      </c>
      <c r="DU21" s="2">
        <f t="shared" si="18"/>
        <v>0</v>
      </c>
      <c r="DV21" s="2">
        <f t="shared" si="18"/>
        <v>0</v>
      </c>
      <c r="DW21" s="2">
        <f t="shared" si="18"/>
        <v>0</v>
      </c>
      <c r="DX21" s="2">
        <f t="shared" si="18"/>
        <v>0</v>
      </c>
      <c r="DY21" s="2">
        <f t="shared" si="18"/>
        <v>0</v>
      </c>
      <c r="DZ21" s="2">
        <f t="shared" si="18"/>
        <v>0</v>
      </c>
      <c r="EA21" s="2">
        <f t="shared" si="18"/>
        <v>0</v>
      </c>
      <c r="EB21" s="2">
        <f t="shared" si="18"/>
        <v>0</v>
      </c>
      <c r="EC21" s="2">
        <f t="shared" si="18"/>
        <v>0</v>
      </c>
      <c r="ED21" s="2">
        <f t="shared" si="18"/>
        <v>0</v>
      </c>
      <c r="EE21" s="2">
        <f t="shared" si="18"/>
        <v>0</v>
      </c>
      <c r="EF21" s="2">
        <f t="shared" si="18"/>
        <v>0</v>
      </c>
      <c r="EG21" s="10"/>
    </row>
    <row r="22" spans="1:137" x14ac:dyDescent="0.25">
      <c r="A22" s="2"/>
      <c r="B22" s="2" t="s">
        <v>36</v>
      </c>
      <c r="C22" s="16">
        <v>0.05</v>
      </c>
      <c r="D22" s="3">
        <f>D21*C22</f>
        <v>1250000</v>
      </c>
      <c r="E22" s="3"/>
      <c r="F22" s="4"/>
      <c r="G22" s="2"/>
      <c r="H22" s="2"/>
      <c r="I22" s="2"/>
      <c r="J22" s="2"/>
      <c r="K22" s="10"/>
      <c r="L22" s="2"/>
      <c r="M22" s="2"/>
      <c r="N22" s="10"/>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10"/>
    </row>
    <row r="23" spans="1:137" ht="18.75" x14ac:dyDescent="0.3">
      <c r="A23" s="2"/>
      <c r="B23" s="2" t="s">
        <v>37</v>
      </c>
      <c r="C23" s="2"/>
      <c r="D23" s="3">
        <v>50000</v>
      </c>
      <c r="E23" s="3"/>
      <c r="F23" s="4"/>
      <c r="G23" s="11" t="s">
        <v>23</v>
      </c>
      <c r="H23" s="2"/>
      <c r="I23" s="2"/>
      <c r="J23" s="2"/>
      <c r="K23" s="10"/>
      <c r="L23" s="2"/>
      <c r="M23" s="2"/>
      <c r="N23" s="10"/>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10"/>
    </row>
    <row r="24" spans="1:137" ht="15.75" customHeight="1" thickBot="1" x14ac:dyDescent="0.3">
      <c r="A24" s="2"/>
      <c r="B24" s="2" t="s">
        <v>38</v>
      </c>
      <c r="C24" s="16"/>
      <c r="D24" s="19">
        <v>50000</v>
      </c>
      <c r="E24" s="5"/>
      <c r="F24" s="4"/>
      <c r="G24" s="2"/>
      <c r="H24" s="2"/>
      <c r="I24" s="2"/>
      <c r="J24" s="2"/>
      <c r="K24" s="10"/>
      <c r="L24" s="73"/>
      <c r="M24" s="73" t="s">
        <v>92</v>
      </c>
      <c r="N24" s="85">
        <f>SUM(P24:EF24)</f>
        <v>9220000</v>
      </c>
      <c r="O24" s="73"/>
      <c r="P24" s="73">
        <f t="shared" ref="P24:AU24" si="19">IF(AND(P10=$D$30,$H$18="Sale on PC"),$I$48,0)</f>
        <v>0</v>
      </c>
      <c r="Q24" s="73">
        <f t="shared" si="19"/>
        <v>0</v>
      </c>
      <c r="R24" s="73">
        <f t="shared" si="19"/>
        <v>0</v>
      </c>
      <c r="S24" s="73">
        <f t="shared" si="19"/>
        <v>0</v>
      </c>
      <c r="T24" s="73">
        <f t="shared" si="19"/>
        <v>0</v>
      </c>
      <c r="U24" s="73">
        <f t="shared" si="19"/>
        <v>0</v>
      </c>
      <c r="V24" s="73">
        <f t="shared" si="19"/>
        <v>0</v>
      </c>
      <c r="W24" s="73">
        <f t="shared" si="19"/>
        <v>0</v>
      </c>
      <c r="X24" s="73">
        <f t="shared" si="19"/>
        <v>0</v>
      </c>
      <c r="Y24" s="73">
        <f t="shared" si="19"/>
        <v>0</v>
      </c>
      <c r="Z24" s="73">
        <f t="shared" si="19"/>
        <v>0</v>
      </c>
      <c r="AA24" s="73">
        <f t="shared" si="19"/>
        <v>0</v>
      </c>
      <c r="AB24" s="73">
        <f t="shared" si="19"/>
        <v>0</v>
      </c>
      <c r="AC24" s="73">
        <f t="shared" si="19"/>
        <v>0</v>
      </c>
      <c r="AD24" s="73">
        <f t="shared" si="19"/>
        <v>0</v>
      </c>
      <c r="AE24" s="73">
        <f t="shared" si="19"/>
        <v>0</v>
      </c>
      <c r="AF24" s="73">
        <f t="shared" si="19"/>
        <v>0</v>
      </c>
      <c r="AG24" s="73">
        <f t="shared" si="19"/>
        <v>0</v>
      </c>
      <c r="AH24" s="73">
        <f t="shared" si="19"/>
        <v>0</v>
      </c>
      <c r="AI24" s="73">
        <f t="shared" si="19"/>
        <v>0</v>
      </c>
      <c r="AJ24" s="73">
        <f t="shared" si="19"/>
        <v>9220000</v>
      </c>
      <c r="AK24" s="73">
        <f t="shared" si="19"/>
        <v>0</v>
      </c>
      <c r="AL24" s="73">
        <f t="shared" si="19"/>
        <v>0</v>
      </c>
      <c r="AM24" s="73">
        <f t="shared" si="19"/>
        <v>0</v>
      </c>
      <c r="AN24" s="73">
        <f t="shared" si="19"/>
        <v>0</v>
      </c>
      <c r="AO24" s="73">
        <f t="shared" si="19"/>
        <v>0</v>
      </c>
      <c r="AP24" s="73">
        <f t="shared" si="19"/>
        <v>0</v>
      </c>
      <c r="AQ24" s="73">
        <f t="shared" si="19"/>
        <v>0</v>
      </c>
      <c r="AR24" s="73">
        <f t="shared" si="19"/>
        <v>0</v>
      </c>
      <c r="AS24" s="73">
        <f t="shared" si="19"/>
        <v>0</v>
      </c>
      <c r="AT24" s="73">
        <f t="shared" si="19"/>
        <v>0</v>
      </c>
      <c r="AU24" s="73">
        <f t="shared" si="19"/>
        <v>0</v>
      </c>
      <c r="AV24" s="73">
        <f t="shared" ref="AV24:CA24" si="20">IF(AND(AV10=$D$30,$H$18="Sale on PC"),$I$48,0)</f>
        <v>0</v>
      </c>
      <c r="AW24" s="73">
        <f t="shared" si="20"/>
        <v>0</v>
      </c>
      <c r="AX24" s="73">
        <f t="shared" si="20"/>
        <v>0</v>
      </c>
      <c r="AY24" s="73">
        <f t="shared" si="20"/>
        <v>0</v>
      </c>
      <c r="AZ24" s="73">
        <f t="shared" si="20"/>
        <v>0</v>
      </c>
      <c r="BA24" s="73">
        <f t="shared" si="20"/>
        <v>0</v>
      </c>
      <c r="BB24" s="73">
        <f t="shared" si="20"/>
        <v>0</v>
      </c>
      <c r="BC24" s="73">
        <f t="shared" si="20"/>
        <v>0</v>
      </c>
      <c r="BD24" s="73">
        <f t="shared" si="20"/>
        <v>0</v>
      </c>
      <c r="BE24" s="73">
        <f t="shared" si="20"/>
        <v>0</v>
      </c>
      <c r="BF24" s="73">
        <f t="shared" si="20"/>
        <v>0</v>
      </c>
      <c r="BG24" s="73">
        <f t="shared" si="20"/>
        <v>0</v>
      </c>
      <c r="BH24" s="73">
        <f t="shared" si="20"/>
        <v>0</v>
      </c>
      <c r="BI24" s="73">
        <f t="shared" si="20"/>
        <v>0</v>
      </c>
      <c r="BJ24" s="73">
        <f t="shared" si="20"/>
        <v>0</v>
      </c>
      <c r="BK24" s="73">
        <f t="shared" si="20"/>
        <v>0</v>
      </c>
      <c r="BL24" s="73">
        <f t="shared" si="20"/>
        <v>0</v>
      </c>
      <c r="BM24" s="73">
        <f t="shared" si="20"/>
        <v>0</v>
      </c>
      <c r="BN24" s="73">
        <f t="shared" si="20"/>
        <v>0</v>
      </c>
      <c r="BO24" s="73">
        <f t="shared" si="20"/>
        <v>0</v>
      </c>
      <c r="BP24" s="73">
        <f t="shared" si="20"/>
        <v>0</v>
      </c>
      <c r="BQ24" s="73">
        <f t="shared" si="20"/>
        <v>0</v>
      </c>
      <c r="BR24" s="73">
        <f t="shared" si="20"/>
        <v>0</v>
      </c>
      <c r="BS24" s="73">
        <f t="shared" si="20"/>
        <v>0</v>
      </c>
      <c r="BT24" s="73">
        <f t="shared" si="20"/>
        <v>0</v>
      </c>
      <c r="BU24" s="73">
        <f t="shared" si="20"/>
        <v>0</v>
      </c>
      <c r="BV24" s="73">
        <f t="shared" si="20"/>
        <v>0</v>
      </c>
      <c r="BW24" s="73">
        <f t="shared" si="20"/>
        <v>0</v>
      </c>
      <c r="BX24" s="73">
        <f t="shared" si="20"/>
        <v>0</v>
      </c>
      <c r="BY24" s="73">
        <f t="shared" si="20"/>
        <v>0</v>
      </c>
      <c r="BZ24" s="73">
        <f t="shared" si="20"/>
        <v>0</v>
      </c>
      <c r="CA24" s="73">
        <f t="shared" si="20"/>
        <v>0</v>
      </c>
      <c r="CB24" s="73">
        <f t="shared" ref="CB24:DG24" si="21">IF(AND(CB10=$D$30,$H$18="Sale on PC"),$I$48,0)</f>
        <v>0</v>
      </c>
      <c r="CC24" s="73">
        <f t="shared" si="21"/>
        <v>0</v>
      </c>
      <c r="CD24" s="73">
        <f t="shared" si="21"/>
        <v>0</v>
      </c>
      <c r="CE24" s="73">
        <f t="shared" si="21"/>
        <v>0</v>
      </c>
      <c r="CF24" s="73">
        <f t="shared" si="21"/>
        <v>0</v>
      </c>
      <c r="CG24" s="73">
        <f t="shared" si="21"/>
        <v>0</v>
      </c>
      <c r="CH24" s="73">
        <f t="shared" si="21"/>
        <v>0</v>
      </c>
      <c r="CI24" s="73">
        <f t="shared" si="21"/>
        <v>0</v>
      </c>
      <c r="CJ24" s="73">
        <f t="shared" si="21"/>
        <v>0</v>
      </c>
      <c r="CK24" s="73">
        <f t="shared" si="21"/>
        <v>0</v>
      </c>
      <c r="CL24" s="73">
        <f t="shared" si="21"/>
        <v>0</v>
      </c>
      <c r="CM24" s="73">
        <f t="shared" si="21"/>
        <v>0</v>
      </c>
      <c r="CN24" s="73">
        <f t="shared" si="21"/>
        <v>0</v>
      </c>
      <c r="CO24" s="73">
        <f t="shared" si="21"/>
        <v>0</v>
      </c>
      <c r="CP24" s="73">
        <f t="shared" si="21"/>
        <v>0</v>
      </c>
      <c r="CQ24" s="73">
        <f t="shared" si="21"/>
        <v>0</v>
      </c>
      <c r="CR24" s="73">
        <f t="shared" si="21"/>
        <v>0</v>
      </c>
      <c r="CS24" s="73">
        <f t="shared" si="21"/>
        <v>0</v>
      </c>
      <c r="CT24" s="73">
        <f t="shared" si="21"/>
        <v>0</v>
      </c>
      <c r="CU24" s="73">
        <f t="shared" si="21"/>
        <v>0</v>
      </c>
      <c r="CV24" s="73">
        <f t="shared" si="21"/>
        <v>0</v>
      </c>
      <c r="CW24" s="73">
        <f t="shared" si="21"/>
        <v>0</v>
      </c>
      <c r="CX24" s="73">
        <f t="shared" si="21"/>
        <v>0</v>
      </c>
      <c r="CY24" s="73">
        <f t="shared" si="21"/>
        <v>0</v>
      </c>
      <c r="CZ24" s="73">
        <f t="shared" si="21"/>
        <v>0</v>
      </c>
      <c r="DA24" s="73">
        <f t="shared" si="21"/>
        <v>0</v>
      </c>
      <c r="DB24" s="73">
        <f t="shared" si="21"/>
        <v>0</v>
      </c>
      <c r="DC24" s="73">
        <f t="shared" si="21"/>
        <v>0</v>
      </c>
      <c r="DD24" s="73">
        <f t="shared" si="21"/>
        <v>0</v>
      </c>
      <c r="DE24" s="73">
        <f t="shared" si="21"/>
        <v>0</v>
      </c>
      <c r="DF24" s="73">
        <f t="shared" si="21"/>
        <v>0</v>
      </c>
      <c r="DG24" s="73">
        <f t="shared" si="21"/>
        <v>0</v>
      </c>
      <c r="DH24" s="73">
        <f t="shared" ref="DH24:EF24" si="22">IF(AND(DH10=$D$30,$H$18="Sale on PC"),$I$48,0)</f>
        <v>0</v>
      </c>
      <c r="DI24" s="73">
        <f t="shared" si="22"/>
        <v>0</v>
      </c>
      <c r="DJ24" s="73">
        <f t="shared" si="22"/>
        <v>0</v>
      </c>
      <c r="DK24" s="73">
        <f t="shared" si="22"/>
        <v>0</v>
      </c>
      <c r="DL24" s="73">
        <f t="shared" si="22"/>
        <v>0</v>
      </c>
      <c r="DM24" s="73">
        <f t="shared" si="22"/>
        <v>0</v>
      </c>
      <c r="DN24" s="73">
        <f t="shared" si="22"/>
        <v>0</v>
      </c>
      <c r="DO24" s="73">
        <f t="shared" si="22"/>
        <v>0</v>
      </c>
      <c r="DP24" s="73">
        <f t="shared" si="22"/>
        <v>0</v>
      </c>
      <c r="DQ24" s="73">
        <f t="shared" si="22"/>
        <v>0</v>
      </c>
      <c r="DR24" s="73">
        <f t="shared" si="22"/>
        <v>0</v>
      </c>
      <c r="DS24" s="73">
        <f t="shared" si="22"/>
        <v>0</v>
      </c>
      <c r="DT24" s="73">
        <f t="shared" si="22"/>
        <v>0</v>
      </c>
      <c r="DU24" s="73">
        <f t="shared" si="22"/>
        <v>0</v>
      </c>
      <c r="DV24" s="73">
        <f t="shared" si="22"/>
        <v>0</v>
      </c>
      <c r="DW24" s="73">
        <f t="shared" si="22"/>
        <v>0</v>
      </c>
      <c r="DX24" s="73">
        <f t="shared" si="22"/>
        <v>0</v>
      </c>
      <c r="DY24" s="73">
        <f t="shared" si="22"/>
        <v>0</v>
      </c>
      <c r="DZ24" s="73">
        <f t="shared" si="22"/>
        <v>0</v>
      </c>
      <c r="EA24" s="73">
        <f t="shared" si="22"/>
        <v>0</v>
      </c>
      <c r="EB24" s="73">
        <f t="shared" si="22"/>
        <v>0</v>
      </c>
      <c r="EC24" s="73">
        <f t="shared" si="22"/>
        <v>0</v>
      </c>
      <c r="ED24" s="73">
        <f t="shared" si="22"/>
        <v>0</v>
      </c>
      <c r="EE24" s="73">
        <f t="shared" si="22"/>
        <v>0</v>
      </c>
      <c r="EF24" s="73">
        <f t="shared" si="22"/>
        <v>0</v>
      </c>
      <c r="EG24" s="85"/>
    </row>
    <row r="25" spans="1:137" ht="15.75" thickTop="1" x14ac:dyDescent="0.25">
      <c r="A25" s="2"/>
      <c r="B25" s="12" t="s">
        <v>15</v>
      </c>
      <c r="C25" s="2"/>
      <c r="D25" s="2"/>
      <c r="E25" s="12">
        <f>SUM(D21:D24)</f>
        <v>26350000</v>
      </c>
      <c r="F25" s="4"/>
      <c r="G25" s="2" t="s">
        <v>18</v>
      </c>
      <c r="H25" s="2"/>
      <c r="I25" s="2">
        <f>D16*12+(H18="Lease with Council")*I16*12</f>
        <v>8053200</v>
      </c>
      <c r="J25" s="2"/>
      <c r="K25" s="10"/>
      <c r="L25" s="73"/>
      <c r="M25" s="73" t="s">
        <v>30</v>
      </c>
      <c r="N25" s="85">
        <f>SUM(P25:EF25)</f>
        <v>120798000</v>
      </c>
      <c r="O25" s="73"/>
      <c r="P25" s="73">
        <f t="shared" ref="P25:AU25" si="23">(P10=$H$47)*$I$51</f>
        <v>0</v>
      </c>
      <c r="Q25" s="73">
        <f>(Q10=$H$47)*$I$51</f>
        <v>0</v>
      </c>
      <c r="R25" s="73">
        <f t="shared" si="23"/>
        <v>0</v>
      </c>
      <c r="S25" s="73">
        <f t="shared" si="23"/>
        <v>0</v>
      </c>
      <c r="T25" s="73">
        <f t="shared" si="23"/>
        <v>0</v>
      </c>
      <c r="U25" s="73">
        <f t="shared" si="23"/>
        <v>0</v>
      </c>
      <c r="V25" s="73">
        <f t="shared" si="23"/>
        <v>0</v>
      </c>
      <c r="W25" s="73">
        <f t="shared" si="23"/>
        <v>0</v>
      </c>
      <c r="X25" s="73">
        <f t="shared" si="23"/>
        <v>0</v>
      </c>
      <c r="Y25" s="73">
        <f t="shared" si="23"/>
        <v>0</v>
      </c>
      <c r="Z25" s="73">
        <f t="shared" si="23"/>
        <v>0</v>
      </c>
      <c r="AA25" s="73">
        <f t="shared" si="23"/>
        <v>0</v>
      </c>
      <c r="AB25" s="73">
        <f t="shared" si="23"/>
        <v>0</v>
      </c>
      <c r="AC25" s="73">
        <f t="shared" si="23"/>
        <v>0</v>
      </c>
      <c r="AD25" s="73">
        <f t="shared" si="23"/>
        <v>0</v>
      </c>
      <c r="AE25" s="73">
        <f t="shared" si="23"/>
        <v>0</v>
      </c>
      <c r="AF25" s="73">
        <f t="shared" si="23"/>
        <v>0</v>
      </c>
      <c r="AG25" s="73">
        <f t="shared" si="23"/>
        <v>0</v>
      </c>
      <c r="AH25" s="73">
        <f t="shared" si="23"/>
        <v>0</v>
      </c>
      <c r="AI25" s="73">
        <f t="shared" si="23"/>
        <v>0</v>
      </c>
      <c r="AJ25" s="73">
        <f t="shared" si="23"/>
        <v>0</v>
      </c>
      <c r="AK25" s="73">
        <f t="shared" si="23"/>
        <v>0</v>
      </c>
      <c r="AL25" s="73">
        <f t="shared" si="23"/>
        <v>0</v>
      </c>
      <c r="AM25" s="73">
        <f t="shared" si="23"/>
        <v>0</v>
      </c>
      <c r="AN25" s="73">
        <f t="shared" si="23"/>
        <v>0</v>
      </c>
      <c r="AO25" s="73">
        <f t="shared" si="23"/>
        <v>0</v>
      </c>
      <c r="AP25" s="73">
        <f t="shared" si="23"/>
        <v>0</v>
      </c>
      <c r="AQ25" s="73">
        <f t="shared" si="23"/>
        <v>0</v>
      </c>
      <c r="AR25" s="73">
        <f t="shared" si="23"/>
        <v>0</v>
      </c>
      <c r="AS25" s="73">
        <f t="shared" si="23"/>
        <v>0</v>
      </c>
      <c r="AT25" s="73">
        <f t="shared" si="23"/>
        <v>0</v>
      </c>
      <c r="AU25" s="73">
        <f t="shared" si="23"/>
        <v>0</v>
      </c>
      <c r="AV25" s="73">
        <f t="shared" ref="AV25:CA25" si="24">(AV10=$H$47)*$I$51</f>
        <v>0</v>
      </c>
      <c r="AW25" s="73">
        <f t="shared" si="24"/>
        <v>0</v>
      </c>
      <c r="AX25" s="73">
        <f t="shared" si="24"/>
        <v>0</v>
      </c>
      <c r="AY25" s="73">
        <f t="shared" si="24"/>
        <v>0</v>
      </c>
      <c r="AZ25" s="73">
        <f t="shared" si="24"/>
        <v>0</v>
      </c>
      <c r="BA25" s="73">
        <f t="shared" si="24"/>
        <v>0</v>
      </c>
      <c r="BB25" s="73">
        <f t="shared" si="24"/>
        <v>0</v>
      </c>
      <c r="BC25" s="73">
        <f t="shared" si="24"/>
        <v>0</v>
      </c>
      <c r="BD25" s="73">
        <f t="shared" si="24"/>
        <v>0</v>
      </c>
      <c r="BE25" s="73">
        <f t="shared" si="24"/>
        <v>0</v>
      </c>
      <c r="BF25" s="73">
        <f t="shared" si="24"/>
        <v>0</v>
      </c>
      <c r="BG25" s="73">
        <f t="shared" si="24"/>
        <v>0</v>
      </c>
      <c r="BH25" s="73">
        <f t="shared" si="24"/>
        <v>0</v>
      </c>
      <c r="BI25" s="73">
        <f t="shared" si="24"/>
        <v>0</v>
      </c>
      <c r="BJ25" s="73">
        <f t="shared" si="24"/>
        <v>0</v>
      </c>
      <c r="BK25" s="73">
        <f t="shared" si="24"/>
        <v>0</v>
      </c>
      <c r="BL25" s="73">
        <f t="shared" si="24"/>
        <v>0</v>
      </c>
      <c r="BM25" s="73">
        <f t="shared" si="24"/>
        <v>0</v>
      </c>
      <c r="BN25" s="73">
        <f t="shared" si="24"/>
        <v>0</v>
      </c>
      <c r="BO25" s="73">
        <f t="shared" si="24"/>
        <v>0</v>
      </c>
      <c r="BP25" s="73">
        <f t="shared" si="24"/>
        <v>0</v>
      </c>
      <c r="BQ25" s="73">
        <f t="shared" si="24"/>
        <v>0</v>
      </c>
      <c r="BR25" s="73">
        <f t="shared" si="24"/>
        <v>0</v>
      </c>
      <c r="BS25" s="73">
        <f t="shared" si="24"/>
        <v>0</v>
      </c>
      <c r="BT25" s="73">
        <f t="shared" si="24"/>
        <v>0</v>
      </c>
      <c r="BU25" s="73">
        <f t="shared" si="24"/>
        <v>0</v>
      </c>
      <c r="BV25" s="73">
        <f t="shared" si="24"/>
        <v>0</v>
      </c>
      <c r="BW25" s="73">
        <f t="shared" si="24"/>
        <v>0</v>
      </c>
      <c r="BX25" s="73">
        <f t="shared" si="24"/>
        <v>0</v>
      </c>
      <c r="BY25" s="73">
        <f t="shared" si="24"/>
        <v>0</v>
      </c>
      <c r="BZ25" s="73">
        <f t="shared" si="24"/>
        <v>0</v>
      </c>
      <c r="CA25" s="73">
        <f t="shared" si="24"/>
        <v>0</v>
      </c>
      <c r="CB25" s="73">
        <f t="shared" ref="CB25:DG25" si="25">(CB10=$H$47)*$I$51</f>
        <v>0</v>
      </c>
      <c r="CC25" s="73">
        <f t="shared" si="25"/>
        <v>0</v>
      </c>
      <c r="CD25" s="73">
        <f t="shared" si="25"/>
        <v>0</v>
      </c>
      <c r="CE25" s="73">
        <f t="shared" si="25"/>
        <v>0</v>
      </c>
      <c r="CF25" s="73">
        <f t="shared" si="25"/>
        <v>0</v>
      </c>
      <c r="CG25" s="73">
        <f t="shared" si="25"/>
        <v>0</v>
      </c>
      <c r="CH25" s="73">
        <f t="shared" si="25"/>
        <v>0</v>
      </c>
      <c r="CI25" s="73">
        <f t="shared" si="25"/>
        <v>0</v>
      </c>
      <c r="CJ25" s="73">
        <f t="shared" si="25"/>
        <v>0</v>
      </c>
      <c r="CK25" s="73">
        <f t="shared" si="25"/>
        <v>0</v>
      </c>
      <c r="CL25" s="73">
        <f t="shared" si="25"/>
        <v>0</v>
      </c>
      <c r="CM25" s="73">
        <f t="shared" si="25"/>
        <v>0</v>
      </c>
      <c r="CN25" s="73">
        <f t="shared" si="25"/>
        <v>0</v>
      </c>
      <c r="CO25" s="73">
        <f t="shared" si="25"/>
        <v>0</v>
      </c>
      <c r="CP25" s="73">
        <f t="shared" si="25"/>
        <v>0</v>
      </c>
      <c r="CQ25" s="73">
        <f t="shared" si="25"/>
        <v>0</v>
      </c>
      <c r="CR25" s="73">
        <f t="shared" si="25"/>
        <v>120798000</v>
      </c>
      <c r="CS25" s="73">
        <f t="shared" si="25"/>
        <v>0</v>
      </c>
      <c r="CT25" s="73">
        <f t="shared" si="25"/>
        <v>0</v>
      </c>
      <c r="CU25" s="73">
        <f t="shared" si="25"/>
        <v>0</v>
      </c>
      <c r="CV25" s="73">
        <f t="shared" si="25"/>
        <v>0</v>
      </c>
      <c r="CW25" s="73">
        <f t="shared" si="25"/>
        <v>0</v>
      </c>
      <c r="CX25" s="73">
        <f t="shared" si="25"/>
        <v>0</v>
      </c>
      <c r="CY25" s="73">
        <f t="shared" si="25"/>
        <v>0</v>
      </c>
      <c r="CZ25" s="73">
        <f t="shared" si="25"/>
        <v>0</v>
      </c>
      <c r="DA25" s="73">
        <f t="shared" si="25"/>
        <v>0</v>
      </c>
      <c r="DB25" s="73">
        <f t="shared" si="25"/>
        <v>0</v>
      </c>
      <c r="DC25" s="73">
        <f t="shared" si="25"/>
        <v>0</v>
      </c>
      <c r="DD25" s="73">
        <f t="shared" si="25"/>
        <v>0</v>
      </c>
      <c r="DE25" s="73">
        <f t="shared" si="25"/>
        <v>0</v>
      </c>
      <c r="DF25" s="73">
        <f t="shared" si="25"/>
        <v>0</v>
      </c>
      <c r="DG25" s="73">
        <f t="shared" si="25"/>
        <v>0</v>
      </c>
      <c r="DH25" s="73">
        <f t="shared" ref="DH25:EF25" si="26">(DH10=$H$47)*$I$51</f>
        <v>0</v>
      </c>
      <c r="DI25" s="73">
        <f t="shared" si="26"/>
        <v>0</v>
      </c>
      <c r="DJ25" s="73">
        <f t="shared" si="26"/>
        <v>0</v>
      </c>
      <c r="DK25" s="73">
        <f t="shared" si="26"/>
        <v>0</v>
      </c>
      <c r="DL25" s="73">
        <f t="shared" si="26"/>
        <v>0</v>
      </c>
      <c r="DM25" s="73">
        <f t="shared" si="26"/>
        <v>0</v>
      </c>
      <c r="DN25" s="73">
        <f t="shared" si="26"/>
        <v>0</v>
      </c>
      <c r="DO25" s="73">
        <f t="shared" si="26"/>
        <v>0</v>
      </c>
      <c r="DP25" s="73">
        <f t="shared" si="26"/>
        <v>0</v>
      </c>
      <c r="DQ25" s="73">
        <f t="shared" si="26"/>
        <v>0</v>
      </c>
      <c r="DR25" s="73">
        <f t="shared" si="26"/>
        <v>0</v>
      </c>
      <c r="DS25" s="73">
        <f t="shared" si="26"/>
        <v>0</v>
      </c>
      <c r="DT25" s="73">
        <f t="shared" si="26"/>
        <v>0</v>
      </c>
      <c r="DU25" s="73">
        <f t="shared" si="26"/>
        <v>0</v>
      </c>
      <c r="DV25" s="73">
        <f t="shared" si="26"/>
        <v>0</v>
      </c>
      <c r="DW25" s="73">
        <f t="shared" si="26"/>
        <v>0</v>
      </c>
      <c r="DX25" s="73">
        <f t="shared" si="26"/>
        <v>0</v>
      </c>
      <c r="DY25" s="73">
        <f t="shared" si="26"/>
        <v>0</v>
      </c>
      <c r="DZ25" s="73">
        <f t="shared" si="26"/>
        <v>0</v>
      </c>
      <c r="EA25" s="73">
        <f t="shared" si="26"/>
        <v>0</v>
      </c>
      <c r="EB25" s="73">
        <f t="shared" si="26"/>
        <v>0</v>
      </c>
      <c r="EC25" s="73">
        <f t="shared" si="26"/>
        <v>0</v>
      </c>
      <c r="ED25" s="73">
        <f t="shared" si="26"/>
        <v>0</v>
      </c>
      <c r="EE25" s="73">
        <f t="shared" si="26"/>
        <v>0</v>
      </c>
      <c r="EF25" s="73">
        <f t="shared" si="26"/>
        <v>0</v>
      </c>
      <c r="EG25" s="85"/>
    </row>
    <row r="26" spans="1:137" ht="15.75" thickBot="1" x14ac:dyDescent="0.3">
      <c r="A26" s="2"/>
      <c r="B26" s="12"/>
      <c r="C26" s="2"/>
      <c r="D26" s="2"/>
      <c r="E26" s="2"/>
      <c r="F26" s="4"/>
      <c r="G26" s="2" t="s">
        <v>19</v>
      </c>
      <c r="H26" s="16">
        <v>0.25</v>
      </c>
      <c r="I26" s="17">
        <f>I25*H26</f>
        <v>2013300</v>
      </c>
      <c r="J26" s="2"/>
      <c r="K26" s="10"/>
      <c r="L26" s="2"/>
      <c r="M26" s="2" t="s">
        <v>55</v>
      </c>
      <c r="N26" s="10">
        <f>SUM(P26:EF26)</f>
        <v>-2600360</v>
      </c>
      <c r="O26" s="2"/>
      <c r="P26" s="2">
        <f t="shared" ref="P26:AU26" si="27">SUM(P24:P25)*-$H$52</f>
        <v>0</v>
      </c>
      <c r="Q26" s="2">
        <f t="shared" si="27"/>
        <v>0</v>
      </c>
      <c r="R26" s="2">
        <f t="shared" si="27"/>
        <v>0</v>
      </c>
      <c r="S26" s="2">
        <f t="shared" si="27"/>
        <v>0</v>
      </c>
      <c r="T26" s="2">
        <f t="shared" si="27"/>
        <v>0</v>
      </c>
      <c r="U26" s="2">
        <f t="shared" si="27"/>
        <v>0</v>
      </c>
      <c r="V26" s="2">
        <f t="shared" si="27"/>
        <v>0</v>
      </c>
      <c r="W26" s="2">
        <f t="shared" si="27"/>
        <v>0</v>
      </c>
      <c r="X26" s="2">
        <f t="shared" si="27"/>
        <v>0</v>
      </c>
      <c r="Y26" s="2">
        <f t="shared" si="27"/>
        <v>0</v>
      </c>
      <c r="Z26" s="2">
        <f t="shared" si="27"/>
        <v>0</v>
      </c>
      <c r="AA26" s="2">
        <f t="shared" si="27"/>
        <v>0</v>
      </c>
      <c r="AB26" s="2">
        <f t="shared" si="27"/>
        <v>0</v>
      </c>
      <c r="AC26" s="2">
        <f t="shared" si="27"/>
        <v>0</v>
      </c>
      <c r="AD26" s="2">
        <f t="shared" si="27"/>
        <v>0</v>
      </c>
      <c r="AE26" s="2">
        <f t="shared" si="27"/>
        <v>0</v>
      </c>
      <c r="AF26" s="2">
        <f t="shared" si="27"/>
        <v>0</v>
      </c>
      <c r="AG26" s="2">
        <f t="shared" si="27"/>
        <v>0</v>
      </c>
      <c r="AH26" s="2">
        <f t="shared" si="27"/>
        <v>0</v>
      </c>
      <c r="AI26" s="2">
        <f t="shared" si="27"/>
        <v>0</v>
      </c>
      <c r="AJ26" s="2">
        <f t="shared" si="27"/>
        <v>-184400</v>
      </c>
      <c r="AK26" s="2">
        <f t="shared" si="27"/>
        <v>0</v>
      </c>
      <c r="AL26" s="2">
        <f t="shared" si="27"/>
        <v>0</v>
      </c>
      <c r="AM26" s="2">
        <f t="shared" si="27"/>
        <v>0</v>
      </c>
      <c r="AN26" s="2">
        <f t="shared" si="27"/>
        <v>0</v>
      </c>
      <c r="AO26" s="2">
        <f t="shared" si="27"/>
        <v>0</v>
      </c>
      <c r="AP26" s="2">
        <f t="shared" si="27"/>
        <v>0</v>
      </c>
      <c r="AQ26" s="2">
        <f t="shared" si="27"/>
        <v>0</v>
      </c>
      <c r="AR26" s="2">
        <f t="shared" si="27"/>
        <v>0</v>
      </c>
      <c r="AS26" s="2">
        <f t="shared" si="27"/>
        <v>0</v>
      </c>
      <c r="AT26" s="2">
        <f t="shared" si="27"/>
        <v>0</v>
      </c>
      <c r="AU26" s="2">
        <f t="shared" si="27"/>
        <v>0</v>
      </c>
      <c r="AV26" s="2">
        <f t="shared" ref="AV26:CA26" si="28">SUM(AV24:AV25)*-$H$52</f>
        <v>0</v>
      </c>
      <c r="AW26" s="2">
        <f t="shared" si="28"/>
        <v>0</v>
      </c>
      <c r="AX26" s="2">
        <f t="shared" si="28"/>
        <v>0</v>
      </c>
      <c r="AY26" s="2">
        <f t="shared" si="28"/>
        <v>0</v>
      </c>
      <c r="AZ26" s="2">
        <f t="shared" si="28"/>
        <v>0</v>
      </c>
      <c r="BA26" s="2">
        <f t="shared" si="28"/>
        <v>0</v>
      </c>
      <c r="BB26" s="2">
        <f t="shared" si="28"/>
        <v>0</v>
      </c>
      <c r="BC26" s="2">
        <f t="shared" si="28"/>
        <v>0</v>
      </c>
      <c r="BD26" s="2">
        <f t="shared" si="28"/>
        <v>0</v>
      </c>
      <c r="BE26" s="2">
        <f t="shared" si="28"/>
        <v>0</v>
      </c>
      <c r="BF26" s="2">
        <f t="shared" si="28"/>
        <v>0</v>
      </c>
      <c r="BG26" s="2">
        <f t="shared" si="28"/>
        <v>0</v>
      </c>
      <c r="BH26" s="2">
        <f t="shared" si="28"/>
        <v>0</v>
      </c>
      <c r="BI26" s="2">
        <f t="shared" si="28"/>
        <v>0</v>
      </c>
      <c r="BJ26" s="2">
        <f t="shared" si="28"/>
        <v>0</v>
      </c>
      <c r="BK26" s="2">
        <f t="shared" si="28"/>
        <v>0</v>
      </c>
      <c r="BL26" s="2">
        <f t="shared" si="28"/>
        <v>0</v>
      </c>
      <c r="BM26" s="2">
        <f t="shared" si="28"/>
        <v>0</v>
      </c>
      <c r="BN26" s="2">
        <f t="shared" si="28"/>
        <v>0</v>
      </c>
      <c r="BO26" s="2">
        <f t="shared" si="28"/>
        <v>0</v>
      </c>
      <c r="BP26" s="2">
        <f t="shared" si="28"/>
        <v>0</v>
      </c>
      <c r="BQ26" s="2">
        <f t="shared" si="28"/>
        <v>0</v>
      </c>
      <c r="BR26" s="2">
        <f t="shared" si="28"/>
        <v>0</v>
      </c>
      <c r="BS26" s="2">
        <f t="shared" si="28"/>
        <v>0</v>
      </c>
      <c r="BT26" s="2">
        <f t="shared" si="28"/>
        <v>0</v>
      </c>
      <c r="BU26" s="2">
        <f t="shared" si="28"/>
        <v>0</v>
      </c>
      <c r="BV26" s="2">
        <f t="shared" si="28"/>
        <v>0</v>
      </c>
      <c r="BW26" s="2">
        <f t="shared" si="28"/>
        <v>0</v>
      </c>
      <c r="BX26" s="2">
        <f t="shared" si="28"/>
        <v>0</v>
      </c>
      <c r="BY26" s="2">
        <f t="shared" si="28"/>
        <v>0</v>
      </c>
      <c r="BZ26" s="2">
        <f t="shared" si="28"/>
        <v>0</v>
      </c>
      <c r="CA26" s="2">
        <f t="shared" si="28"/>
        <v>0</v>
      </c>
      <c r="CB26" s="2">
        <f t="shared" ref="CB26:DG26" si="29">SUM(CB24:CB25)*-$H$52</f>
        <v>0</v>
      </c>
      <c r="CC26" s="2">
        <f t="shared" si="29"/>
        <v>0</v>
      </c>
      <c r="CD26" s="2">
        <f t="shared" si="29"/>
        <v>0</v>
      </c>
      <c r="CE26" s="2">
        <f t="shared" si="29"/>
        <v>0</v>
      </c>
      <c r="CF26" s="2">
        <f t="shared" si="29"/>
        <v>0</v>
      </c>
      <c r="CG26" s="2">
        <f t="shared" si="29"/>
        <v>0</v>
      </c>
      <c r="CH26" s="2">
        <f t="shared" si="29"/>
        <v>0</v>
      </c>
      <c r="CI26" s="2">
        <f t="shared" si="29"/>
        <v>0</v>
      </c>
      <c r="CJ26" s="2">
        <f t="shared" si="29"/>
        <v>0</v>
      </c>
      <c r="CK26" s="2">
        <f t="shared" si="29"/>
        <v>0</v>
      </c>
      <c r="CL26" s="2">
        <f t="shared" si="29"/>
        <v>0</v>
      </c>
      <c r="CM26" s="2">
        <f t="shared" si="29"/>
        <v>0</v>
      </c>
      <c r="CN26" s="2">
        <f t="shared" si="29"/>
        <v>0</v>
      </c>
      <c r="CO26" s="2">
        <f t="shared" si="29"/>
        <v>0</v>
      </c>
      <c r="CP26" s="2">
        <f t="shared" si="29"/>
        <v>0</v>
      </c>
      <c r="CQ26" s="2">
        <f t="shared" si="29"/>
        <v>0</v>
      </c>
      <c r="CR26" s="2">
        <f t="shared" si="29"/>
        <v>-2415960</v>
      </c>
      <c r="CS26" s="2">
        <f t="shared" si="29"/>
        <v>0</v>
      </c>
      <c r="CT26" s="2">
        <f t="shared" si="29"/>
        <v>0</v>
      </c>
      <c r="CU26" s="2">
        <f t="shared" si="29"/>
        <v>0</v>
      </c>
      <c r="CV26" s="2">
        <f t="shared" si="29"/>
        <v>0</v>
      </c>
      <c r="CW26" s="2">
        <f t="shared" si="29"/>
        <v>0</v>
      </c>
      <c r="CX26" s="2">
        <f t="shared" si="29"/>
        <v>0</v>
      </c>
      <c r="CY26" s="2">
        <f t="shared" si="29"/>
        <v>0</v>
      </c>
      <c r="CZ26" s="2">
        <f t="shared" si="29"/>
        <v>0</v>
      </c>
      <c r="DA26" s="2">
        <f t="shared" si="29"/>
        <v>0</v>
      </c>
      <c r="DB26" s="2">
        <f t="shared" si="29"/>
        <v>0</v>
      </c>
      <c r="DC26" s="2">
        <f t="shared" si="29"/>
        <v>0</v>
      </c>
      <c r="DD26" s="2">
        <f t="shared" si="29"/>
        <v>0</v>
      </c>
      <c r="DE26" s="2">
        <f t="shared" si="29"/>
        <v>0</v>
      </c>
      <c r="DF26" s="2">
        <f t="shared" si="29"/>
        <v>0</v>
      </c>
      <c r="DG26" s="2">
        <f t="shared" si="29"/>
        <v>0</v>
      </c>
      <c r="DH26" s="2">
        <f t="shared" ref="DH26:EF26" si="30">SUM(DH24:DH25)*-$H$52</f>
        <v>0</v>
      </c>
      <c r="DI26" s="2">
        <f t="shared" si="30"/>
        <v>0</v>
      </c>
      <c r="DJ26" s="2">
        <f t="shared" si="30"/>
        <v>0</v>
      </c>
      <c r="DK26" s="2">
        <f t="shared" si="30"/>
        <v>0</v>
      </c>
      <c r="DL26" s="2">
        <f t="shared" si="30"/>
        <v>0</v>
      </c>
      <c r="DM26" s="2">
        <f t="shared" si="30"/>
        <v>0</v>
      </c>
      <c r="DN26" s="2">
        <f t="shared" si="30"/>
        <v>0</v>
      </c>
      <c r="DO26" s="2">
        <f t="shared" si="30"/>
        <v>0</v>
      </c>
      <c r="DP26" s="2">
        <f t="shared" si="30"/>
        <v>0</v>
      </c>
      <c r="DQ26" s="2">
        <f t="shared" si="30"/>
        <v>0</v>
      </c>
      <c r="DR26" s="2">
        <f t="shared" si="30"/>
        <v>0</v>
      </c>
      <c r="DS26" s="2">
        <f t="shared" si="30"/>
        <v>0</v>
      </c>
      <c r="DT26" s="2">
        <f t="shared" si="30"/>
        <v>0</v>
      </c>
      <c r="DU26" s="2">
        <f t="shared" si="30"/>
        <v>0</v>
      </c>
      <c r="DV26" s="2">
        <f t="shared" si="30"/>
        <v>0</v>
      </c>
      <c r="DW26" s="2">
        <f t="shared" si="30"/>
        <v>0</v>
      </c>
      <c r="DX26" s="2">
        <f t="shared" si="30"/>
        <v>0</v>
      </c>
      <c r="DY26" s="2">
        <f t="shared" si="30"/>
        <v>0</v>
      </c>
      <c r="DZ26" s="2">
        <f t="shared" si="30"/>
        <v>0</v>
      </c>
      <c r="EA26" s="2">
        <f t="shared" si="30"/>
        <v>0</v>
      </c>
      <c r="EB26" s="2">
        <f t="shared" si="30"/>
        <v>0</v>
      </c>
      <c r="EC26" s="2">
        <f t="shared" si="30"/>
        <v>0</v>
      </c>
      <c r="ED26" s="2">
        <f t="shared" si="30"/>
        <v>0</v>
      </c>
      <c r="EE26" s="2">
        <f t="shared" si="30"/>
        <v>0</v>
      </c>
      <c r="EF26" s="2">
        <f t="shared" si="30"/>
        <v>0</v>
      </c>
      <c r="EG26" s="10"/>
    </row>
    <row r="27" spans="1:137" ht="15.75" thickTop="1" x14ac:dyDescent="0.25">
      <c r="A27" s="2"/>
      <c r="B27" s="12" t="s">
        <v>33</v>
      </c>
      <c r="C27" s="2"/>
      <c r="D27" s="29">
        <v>275000</v>
      </c>
      <c r="E27" s="2"/>
      <c r="F27" s="4"/>
      <c r="G27" s="12" t="s">
        <v>20</v>
      </c>
      <c r="H27" s="12"/>
      <c r="I27" s="12">
        <f>I25-I26</f>
        <v>6039900</v>
      </c>
      <c r="J27" s="2"/>
      <c r="K27" s="10"/>
      <c r="L27" s="2"/>
      <c r="M27" s="2"/>
      <c r="N27" s="10"/>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10"/>
    </row>
    <row r="28" spans="1:137" x14ac:dyDescent="0.25">
      <c r="A28" s="2"/>
      <c r="B28" s="12" t="s">
        <v>52</v>
      </c>
      <c r="C28" s="2"/>
      <c r="D28" s="33">
        <v>44256</v>
      </c>
      <c r="E28" s="2"/>
      <c r="F28" s="4"/>
      <c r="G28" s="2"/>
      <c r="H28" s="2"/>
      <c r="I28" s="2"/>
      <c r="J28" s="2"/>
      <c r="K28" s="10"/>
      <c r="L28" s="2"/>
      <c r="M28" s="39" t="s">
        <v>56</v>
      </c>
      <c r="N28" s="42">
        <f>SUM(N12:N27)</f>
        <v>70767140</v>
      </c>
      <c r="O28" s="39"/>
      <c r="P28" s="39">
        <f t="shared" ref="P28:AU28" si="31">SUM(P12:P27)</f>
        <v>-26350000</v>
      </c>
      <c r="Q28" s="39">
        <f t="shared" si="31"/>
        <v>0</v>
      </c>
      <c r="R28" s="39">
        <f t="shared" si="31"/>
        <v>-150475.44644348379</v>
      </c>
      <c r="S28" s="39">
        <f t="shared" si="31"/>
        <v>-363069.57149367203</v>
      </c>
      <c r="T28" s="39">
        <f t="shared" si="31"/>
        <v>-784674.06077201292</v>
      </c>
      <c r="U28" s="39">
        <f t="shared" si="31"/>
        <v>-1519034.4127679961</v>
      </c>
      <c r="V28" s="39">
        <f t="shared" si="31"/>
        <v>-2634073.9433723707</v>
      </c>
      <c r="W28" s="39">
        <f t="shared" si="31"/>
        <v>-4091410.042163156</v>
      </c>
      <c r="X28" s="39">
        <f t="shared" si="31"/>
        <v>-5692524.313467199</v>
      </c>
      <c r="Y28" s="39">
        <f t="shared" si="31"/>
        <v>-7094556.4148873547</v>
      </c>
      <c r="Z28" s="39">
        <f t="shared" si="31"/>
        <v>-7920181.7946327552</v>
      </c>
      <c r="AA28" s="39">
        <f t="shared" si="31"/>
        <v>-7920181.7946327589</v>
      </c>
      <c r="AB28" s="39">
        <f t="shared" si="31"/>
        <v>-7094556.4148873519</v>
      </c>
      <c r="AC28" s="39">
        <f t="shared" si="31"/>
        <v>-5692524.313467199</v>
      </c>
      <c r="AD28" s="39">
        <f t="shared" si="31"/>
        <v>-4091410.042163156</v>
      </c>
      <c r="AE28" s="39">
        <f t="shared" si="31"/>
        <v>-2634073.9433723651</v>
      </c>
      <c r="AF28" s="39">
        <f t="shared" si="31"/>
        <v>-1519034.4127679975</v>
      </c>
      <c r="AG28" s="39">
        <f t="shared" si="31"/>
        <v>-784674.06077201292</v>
      </c>
      <c r="AH28" s="39">
        <f t="shared" si="31"/>
        <v>-363069.57149367628</v>
      </c>
      <c r="AI28" s="39">
        <f t="shared" si="31"/>
        <v>-150475.44644348175</v>
      </c>
      <c r="AJ28" s="39">
        <f t="shared" si="31"/>
        <v>9538925</v>
      </c>
      <c r="AK28" s="39">
        <f t="shared" si="31"/>
        <v>503325</v>
      </c>
      <c r="AL28" s="39">
        <f t="shared" si="31"/>
        <v>503325</v>
      </c>
      <c r="AM28" s="39">
        <f t="shared" si="31"/>
        <v>503325</v>
      </c>
      <c r="AN28" s="39">
        <f t="shared" si="31"/>
        <v>503325</v>
      </c>
      <c r="AO28" s="39">
        <f t="shared" si="31"/>
        <v>503325</v>
      </c>
      <c r="AP28" s="39">
        <f t="shared" si="31"/>
        <v>503325</v>
      </c>
      <c r="AQ28" s="39">
        <f t="shared" si="31"/>
        <v>503325</v>
      </c>
      <c r="AR28" s="39">
        <f t="shared" si="31"/>
        <v>503325</v>
      </c>
      <c r="AS28" s="39">
        <f t="shared" si="31"/>
        <v>503325</v>
      </c>
      <c r="AT28" s="39">
        <f t="shared" si="31"/>
        <v>503325</v>
      </c>
      <c r="AU28" s="39">
        <f t="shared" si="31"/>
        <v>503325</v>
      </c>
      <c r="AV28" s="39">
        <f t="shared" ref="AV28:CA28" si="32">SUM(AV12:AV27)</f>
        <v>503325</v>
      </c>
      <c r="AW28" s="39">
        <f t="shared" si="32"/>
        <v>503325</v>
      </c>
      <c r="AX28" s="39">
        <f t="shared" si="32"/>
        <v>503325</v>
      </c>
      <c r="AY28" s="39">
        <f t="shared" si="32"/>
        <v>503325</v>
      </c>
      <c r="AZ28" s="39">
        <f t="shared" si="32"/>
        <v>503325</v>
      </c>
      <c r="BA28" s="39">
        <f t="shared" si="32"/>
        <v>503325</v>
      </c>
      <c r="BB28" s="39">
        <f t="shared" si="32"/>
        <v>503325</v>
      </c>
      <c r="BC28" s="39">
        <f t="shared" si="32"/>
        <v>503325</v>
      </c>
      <c r="BD28" s="39">
        <f t="shared" si="32"/>
        <v>503325</v>
      </c>
      <c r="BE28" s="39">
        <f t="shared" si="32"/>
        <v>503325</v>
      </c>
      <c r="BF28" s="39">
        <f t="shared" si="32"/>
        <v>503325</v>
      </c>
      <c r="BG28" s="39">
        <f t="shared" si="32"/>
        <v>503325</v>
      </c>
      <c r="BH28" s="39">
        <f t="shared" si="32"/>
        <v>503325</v>
      </c>
      <c r="BI28" s="39">
        <f t="shared" si="32"/>
        <v>503325</v>
      </c>
      <c r="BJ28" s="39">
        <f t="shared" si="32"/>
        <v>503325</v>
      </c>
      <c r="BK28" s="39">
        <f t="shared" si="32"/>
        <v>503325</v>
      </c>
      <c r="BL28" s="39">
        <f t="shared" si="32"/>
        <v>503325</v>
      </c>
      <c r="BM28" s="39">
        <f t="shared" si="32"/>
        <v>503325</v>
      </c>
      <c r="BN28" s="39">
        <f t="shared" si="32"/>
        <v>503325</v>
      </c>
      <c r="BO28" s="39">
        <f t="shared" si="32"/>
        <v>503325</v>
      </c>
      <c r="BP28" s="39">
        <f t="shared" si="32"/>
        <v>503325</v>
      </c>
      <c r="BQ28" s="39">
        <f t="shared" si="32"/>
        <v>503325</v>
      </c>
      <c r="BR28" s="39">
        <f t="shared" si="32"/>
        <v>503325</v>
      </c>
      <c r="BS28" s="39">
        <f t="shared" si="32"/>
        <v>503325</v>
      </c>
      <c r="BT28" s="39">
        <f t="shared" si="32"/>
        <v>503325</v>
      </c>
      <c r="BU28" s="39">
        <f t="shared" si="32"/>
        <v>503325</v>
      </c>
      <c r="BV28" s="39">
        <f t="shared" si="32"/>
        <v>503325</v>
      </c>
      <c r="BW28" s="39">
        <f t="shared" si="32"/>
        <v>503325</v>
      </c>
      <c r="BX28" s="39">
        <f t="shared" si="32"/>
        <v>503325</v>
      </c>
      <c r="BY28" s="39">
        <f t="shared" si="32"/>
        <v>503325</v>
      </c>
      <c r="BZ28" s="39">
        <f t="shared" si="32"/>
        <v>503325</v>
      </c>
      <c r="CA28" s="39">
        <f t="shared" si="32"/>
        <v>503325</v>
      </c>
      <c r="CB28" s="39">
        <f t="shared" ref="CB28:DG28" si="33">SUM(CB12:CB27)</f>
        <v>503325</v>
      </c>
      <c r="CC28" s="39">
        <f t="shared" si="33"/>
        <v>503325</v>
      </c>
      <c r="CD28" s="39">
        <f t="shared" si="33"/>
        <v>503325</v>
      </c>
      <c r="CE28" s="39">
        <f t="shared" si="33"/>
        <v>503325</v>
      </c>
      <c r="CF28" s="39">
        <f t="shared" si="33"/>
        <v>503325</v>
      </c>
      <c r="CG28" s="39">
        <f t="shared" si="33"/>
        <v>503325</v>
      </c>
      <c r="CH28" s="39">
        <f t="shared" si="33"/>
        <v>503325</v>
      </c>
      <c r="CI28" s="39">
        <f t="shared" si="33"/>
        <v>503325</v>
      </c>
      <c r="CJ28" s="39">
        <f t="shared" si="33"/>
        <v>503325</v>
      </c>
      <c r="CK28" s="39">
        <f t="shared" si="33"/>
        <v>503325</v>
      </c>
      <c r="CL28" s="39">
        <f t="shared" si="33"/>
        <v>503325</v>
      </c>
      <c r="CM28" s="39">
        <f t="shared" si="33"/>
        <v>503325</v>
      </c>
      <c r="CN28" s="39">
        <f t="shared" si="33"/>
        <v>503325</v>
      </c>
      <c r="CO28" s="39">
        <f t="shared" si="33"/>
        <v>503325</v>
      </c>
      <c r="CP28" s="39">
        <f t="shared" si="33"/>
        <v>503325</v>
      </c>
      <c r="CQ28" s="39">
        <f t="shared" si="33"/>
        <v>503325</v>
      </c>
      <c r="CR28" s="39">
        <f t="shared" si="33"/>
        <v>118382040</v>
      </c>
      <c r="CS28" s="39">
        <f t="shared" si="33"/>
        <v>0</v>
      </c>
      <c r="CT28" s="39">
        <f t="shared" si="33"/>
        <v>0</v>
      </c>
      <c r="CU28" s="39">
        <f t="shared" si="33"/>
        <v>0</v>
      </c>
      <c r="CV28" s="39">
        <f t="shared" si="33"/>
        <v>0</v>
      </c>
      <c r="CW28" s="39">
        <f t="shared" si="33"/>
        <v>0</v>
      </c>
      <c r="CX28" s="39">
        <f t="shared" si="33"/>
        <v>0</v>
      </c>
      <c r="CY28" s="39">
        <f t="shared" si="33"/>
        <v>0</v>
      </c>
      <c r="CZ28" s="39">
        <f t="shared" si="33"/>
        <v>0</v>
      </c>
      <c r="DA28" s="39">
        <f t="shared" si="33"/>
        <v>0</v>
      </c>
      <c r="DB28" s="39">
        <f t="shared" si="33"/>
        <v>0</v>
      </c>
      <c r="DC28" s="39">
        <f t="shared" si="33"/>
        <v>0</v>
      </c>
      <c r="DD28" s="39">
        <f t="shared" si="33"/>
        <v>0</v>
      </c>
      <c r="DE28" s="39">
        <f t="shared" si="33"/>
        <v>0</v>
      </c>
      <c r="DF28" s="39">
        <f t="shared" si="33"/>
        <v>0</v>
      </c>
      <c r="DG28" s="39">
        <f t="shared" si="33"/>
        <v>0</v>
      </c>
      <c r="DH28" s="39">
        <f t="shared" ref="DH28:EF28" si="34">SUM(DH12:DH27)</f>
        <v>0</v>
      </c>
      <c r="DI28" s="39">
        <f t="shared" si="34"/>
        <v>0</v>
      </c>
      <c r="DJ28" s="39">
        <f t="shared" si="34"/>
        <v>0</v>
      </c>
      <c r="DK28" s="39">
        <f t="shared" si="34"/>
        <v>0</v>
      </c>
      <c r="DL28" s="39">
        <f t="shared" si="34"/>
        <v>0</v>
      </c>
      <c r="DM28" s="39">
        <f t="shared" si="34"/>
        <v>0</v>
      </c>
      <c r="DN28" s="39">
        <f t="shared" si="34"/>
        <v>0</v>
      </c>
      <c r="DO28" s="39">
        <f t="shared" si="34"/>
        <v>0</v>
      </c>
      <c r="DP28" s="39">
        <f t="shared" si="34"/>
        <v>0</v>
      </c>
      <c r="DQ28" s="39">
        <f t="shared" si="34"/>
        <v>0</v>
      </c>
      <c r="DR28" s="39">
        <f t="shared" si="34"/>
        <v>0</v>
      </c>
      <c r="DS28" s="39">
        <f t="shared" si="34"/>
        <v>0</v>
      </c>
      <c r="DT28" s="39">
        <f t="shared" si="34"/>
        <v>0</v>
      </c>
      <c r="DU28" s="39">
        <f t="shared" si="34"/>
        <v>0</v>
      </c>
      <c r="DV28" s="39">
        <f t="shared" si="34"/>
        <v>0</v>
      </c>
      <c r="DW28" s="39">
        <f t="shared" si="34"/>
        <v>0</v>
      </c>
      <c r="DX28" s="39">
        <f t="shared" si="34"/>
        <v>0</v>
      </c>
      <c r="DY28" s="39">
        <f t="shared" si="34"/>
        <v>0</v>
      </c>
      <c r="DZ28" s="39">
        <f t="shared" si="34"/>
        <v>0</v>
      </c>
      <c r="EA28" s="39">
        <f t="shared" si="34"/>
        <v>0</v>
      </c>
      <c r="EB28" s="39">
        <f t="shared" si="34"/>
        <v>0</v>
      </c>
      <c r="EC28" s="39">
        <f t="shared" si="34"/>
        <v>0</v>
      </c>
      <c r="ED28" s="39">
        <f t="shared" si="34"/>
        <v>0</v>
      </c>
      <c r="EE28" s="39">
        <f t="shared" si="34"/>
        <v>0</v>
      </c>
      <c r="EF28" s="39">
        <f t="shared" si="34"/>
        <v>0</v>
      </c>
      <c r="EG28" s="10"/>
    </row>
    <row r="29" spans="1:137" x14ac:dyDescent="0.25">
      <c r="A29" s="2"/>
      <c r="B29" s="12" t="s">
        <v>17</v>
      </c>
      <c r="C29" s="2"/>
      <c r="D29" s="32">
        <v>18</v>
      </c>
      <c r="E29" s="2"/>
      <c r="F29" s="4"/>
      <c r="G29" s="2" t="s">
        <v>21</v>
      </c>
      <c r="H29" s="21"/>
      <c r="I29" s="2"/>
      <c r="J29" s="2"/>
      <c r="K29" s="10"/>
      <c r="L29" s="2"/>
      <c r="M29" s="2"/>
      <c r="N29" s="10"/>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10"/>
    </row>
    <row r="30" spans="1:137" x14ac:dyDescent="0.25">
      <c r="A30" s="2"/>
      <c r="B30" s="12" t="s">
        <v>53</v>
      </c>
      <c r="C30" s="2"/>
      <c r="D30" s="35">
        <f>EDATE(D28,D29)</f>
        <v>44805</v>
      </c>
      <c r="E30" s="2"/>
      <c r="F30" s="4"/>
      <c r="G30" s="2"/>
      <c r="H30" s="2"/>
      <c r="I30" s="2"/>
      <c r="J30" s="2"/>
      <c r="K30" s="10"/>
      <c r="L30" s="2"/>
      <c r="M30" s="12" t="s">
        <v>44</v>
      </c>
      <c r="N30" s="10"/>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10"/>
    </row>
    <row r="31" spans="1:137" x14ac:dyDescent="0.25">
      <c r="A31" s="2"/>
      <c r="B31" s="2"/>
      <c r="C31" s="2"/>
      <c r="D31" s="2"/>
      <c r="E31" s="2"/>
      <c r="F31" s="4"/>
      <c r="G31" s="2" t="s">
        <v>22</v>
      </c>
      <c r="H31" s="2"/>
      <c r="I31" s="30">
        <v>5</v>
      </c>
      <c r="J31" s="2"/>
      <c r="K31" s="10"/>
      <c r="L31" s="2"/>
      <c r="M31" s="2" t="s">
        <v>57</v>
      </c>
      <c r="N31" s="10"/>
      <c r="O31" s="2"/>
      <c r="P31" s="2">
        <f t="shared" ref="P31:AU31" si="35">(P10=$D$30)*$I$36</f>
        <v>0</v>
      </c>
      <c r="Q31" s="2">
        <f t="shared" si="35"/>
        <v>0</v>
      </c>
      <c r="R31" s="2">
        <f t="shared" si="35"/>
        <v>0</v>
      </c>
      <c r="S31" s="2">
        <f t="shared" si="35"/>
        <v>0</v>
      </c>
      <c r="T31" s="2">
        <f t="shared" si="35"/>
        <v>0</v>
      </c>
      <c r="U31" s="2">
        <f t="shared" si="35"/>
        <v>0</v>
      </c>
      <c r="V31" s="2">
        <f t="shared" si="35"/>
        <v>0</v>
      </c>
      <c r="W31" s="2">
        <f t="shared" si="35"/>
        <v>0</v>
      </c>
      <c r="X31" s="2">
        <f t="shared" si="35"/>
        <v>0</v>
      </c>
      <c r="Y31" s="2">
        <f t="shared" si="35"/>
        <v>0</v>
      </c>
      <c r="Z31" s="2">
        <f t="shared" si="35"/>
        <v>0</v>
      </c>
      <c r="AA31" s="2">
        <f t="shared" si="35"/>
        <v>0</v>
      </c>
      <c r="AB31" s="2">
        <f t="shared" si="35"/>
        <v>0</v>
      </c>
      <c r="AC31" s="2">
        <f t="shared" si="35"/>
        <v>0</v>
      </c>
      <c r="AD31" s="2">
        <f t="shared" si="35"/>
        <v>0</v>
      </c>
      <c r="AE31" s="2">
        <f t="shared" si="35"/>
        <v>0</v>
      </c>
      <c r="AF31" s="2">
        <f t="shared" si="35"/>
        <v>0</v>
      </c>
      <c r="AG31" s="2">
        <f t="shared" si="35"/>
        <v>0</v>
      </c>
      <c r="AH31" s="2">
        <f t="shared" si="35"/>
        <v>0</v>
      </c>
      <c r="AI31" s="2">
        <f t="shared" si="35"/>
        <v>0</v>
      </c>
      <c r="AJ31" s="2">
        <f t="shared" si="35"/>
        <v>60399000</v>
      </c>
      <c r="AK31" s="2">
        <f t="shared" si="35"/>
        <v>0</v>
      </c>
      <c r="AL31" s="2">
        <f t="shared" si="35"/>
        <v>0</v>
      </c>
      <c r="AM31" s="2">
        <f t="shared" si="35"/>
        <v>0</v>
      </c>
      <c r="AN31" s="2">
        <f t="shared" si="35"/>
        <v>0</v>
      </c>
      <c r="AO31" s="2">
        <f t="shared" si="35"/>
        <v>0</v>
      </c>
      <c r="AP31" s="2">
        <f t="shared" si="35"/>
        <v>0</v>
      </c>
      <c r="AQ31" s="2">
        <f t="shared" si="35"/>
        <v>0</v>
      </c>
      <c r="AR31" s="2">
        <f t="shared" si="35"/>
        <v>0</v>
      </c>
      <c r="AS31" s="2">
        <f t="shared" si="35"/>
        <v>0</v>
      </c>
      <c r="AT31" s="2">
        <f t="shared" si="35"/>
        <v>0</v>
      </c>
      <c r="AU31" s="2">
        <f t="shared" si="35"/>
        <v>0</v>
      </c>
      <c r="AV31" s="2">
        <f t="shared" ref="AV31:CA31" si="36">(AV10=$D$30)*$I$36</f>
        <v>0</v>
      </c>
      <c r="AW31" s="2">
        <f t="shared" si="36"/>
        <v>0</v>
      </c>
      <c r="AX31" s="2">
        <f t="shared" si="36"/>
        <v>0</v>
      </c>
      <c r="AY31" s="2">
        <f t="shared" si="36"/>
        <v>0</v>
      </c>
      <c r="AZ31" s="2">
        <f t="shared" si="36"/>
        <v>0</v>
      </c>
      <c r="BA31" s="2">
        <f t="shared" si="36"/>
        <v>0</v>
      </c>
      <c r="BB31" s="2">
        <f t="shared" si="36"/>
        <v>0</v>
      </c>
      <c r="BC31" s="2">
        <f t="shared" si="36"/>
        <v>0</v>
      </c>
      <c r="BD31" s="2">
        <f t="shared" si="36"/>
        <v>0</v>
      </c>
      <c r="BE31" s="2">
        <f t="shared" si="36"/>
        <v>0</v>
      </c>
      <c r="BF31" s="2">
        <f t="shared" si="36"/>
        <v>0</v>
      </c>
      <c r="BG31" s="2">
        <f t="shared" si="36"/>
        <v>0</v>
      </c>
      <c r="BH31" s="2">
        <f t="shared" si="36"/>
        <v>0</v>
      </c>
      <c r="BI31" s="2">
        <f t="shared" si="36"/>
        <v>0</v>
      </c>
      <c r="BJ31" s="2">
        <f t="shared" si="36"/>
        <v>0</v>
      </c>
      <c r="BK31" s="2">
        <f t="shared" si="36"/>
        <v>0</v>
      </c>
      <c r="BL31" s="2">
        <f t="shared" si="36"/>
        <v>0</v>
      </c>
      <c r="BM31" s="2">
        <f t="shared" si="36"/>
        <v>0</v>
      </c>
      <c r="BN31" s="2">
        <f t="shared" si="36"/>
        <v>0</v>
      </c>
      <c r="BO31" s="2">
        <f t="shared" si="36"/>
        <v>0</v>
      </c>
      <c r="BP31" s="2">
        <f t="shared" si="36"/>
        <v>0</v>
      </c>
      <c r="BQ31" s="2">
        <f t="shared" si="36"/>
        <v>0</v>
      </c>
      <c r="BR31" s="2">
        <f t="shared" si="36"/>
        <v>0</v>
      </c>
      <c r="BS31" s="2">
        <f t="shared" si="36"/>
        <v>0</v>
      </c>
      <c r="BT31" s="2">
        <f t="shared" si="36"/>
        <v>0</v>
      </c>
      <c r="BU31" s="2">
        <f t="shared" si="36"/>
        <v>0</v>
      </c>
      <c r="BV31" s="2">
        <f t="shared" si="36"/>
        <v>0</v>
      </c>
      <c r="BW31" s="2">
        <f t="shared" si="36"/>
        <v>0</v>
      </c>
      <c r="BX31" s="2">
        <f t="shared" si="36"/>
        <v>0</v>
      </c>
      <c r="BY31" s="2">
        <f t="shared" si="36"/>
        <v>0</v>
      </c>
      <c r="BZ31" s="2">
        <f t="shared" si="36"/>
        <v>0</v>
      </c>
      <c r="CA31" s="2">
        <f t="shared" si="36"/>
        <v>0</v>
      </c>
      <c r="CB31" s="2">
        <f t="shared" ref="CB31:DG31" si="37">(CB10=$D$30)*$I$36</f>
        <v>0</v>
      </c>
      <c r="CC31" s="2">
        <f t="shared" si="37"/>
        <v>0</v>
      </c>
      <c r="CD31" s="2">
        <f t="shared" si="37"/>
        <v>0</v>
      </c>
      <c r="CE31" s="2">
        <f t="shared" si="37"/>
        <v>0</v>
      </c>
      <c r="CF31" s="2">
        <f t="shared" si="37"/>
        <v>0</v>
      </c>
      <c r="CG31" s="2">
        <f t="shared" si="37"/>
        <v>0</v>
      </c>
      <c r="CH31" s="2">
        <f t="shared" si="37"/>
        <v>0</v>
      </c>
      <c r="CI31" s="2">
        <f t="shared" si="37"/>
        <v>0</v>
      </c>
      <c r="CJ31" s="2">
        <f t="shared" si="37"/>
        <v>0</v>
      </c>
      <c r="CK31" s="2">
        <f t="shared" si="37"/>
        <v>0</v>
      </c>
      <c r="CL31" s="2">
        <f t="shared" si="37"/>
        <v>0</v>
      </c>
      <c r="CM31" s="2">
        <f t="shared" si="37"/>
        <v>0</v>
      </c>
      <c r="CN31" s="2">
        <f t="shared" si="37"/>
        <v>0</v>
      </c>
      <c r="CO31" s="2">
        <f t="shared" si="37"/>
        <v>0</v>
      </c>
      <c r="CP31" s="2">
        <f t="shared" si="37"/>
        <v>0</v>
      </c>
      <c r="CQ31" s="2">
        <f t="shared" si="37"/>
        <v>0</v>
      </c>
      <c r="CR31" s="2">
        <f t="shared" si="37"/>
        <v>0</v>
      </c>
      <c r="CS31" s="2">
        <f t="shared" si="37"/>
        <v>0</v>
      </c>
      <c r="CT31" s="2">
        <f t="shared" si="37"/>
        <v>0</v>
      </c>
      <c r="CU31" s="2">
        <f t="shared" si="37"/>
        <v>0</v>
      </c>
      <c r="CV31" s="2">
        <f t="shared" si="37"/>
        <v>0</v>
      </c>
      <c r="CW31" s="2">
        <f t="shared" si="37"/>
        <v>0</v>
      </c>
      <c r="CX31" s="2">
        <f t="shared" si="37"/>
        <v>0</v>
      </c>
      <c r="CY31" s="2">
        <f t="shared" si="37"/>
        <v>0</v>
      </c>
      <c r="CZ31" s="2">
        <f t="shared" si="37"/>
        <v>0</v>
      </c>
      <c r="DA31" s="2">
        <f t="shared" si="37"/>
        <v>0</v>
      </c>
      <c r="DB31" s="2">
        <f t="shared" si="37"/>
        <v>0</v>
      </c>
      <c r="DC31" s="2">
        <f t="shared" si="37"/>
        <v>0</v>
      </c>
      <c r="DD31" s="2">
        <f t="shared" si="37"/>
        <v>0</v>
      </c>
      <c r="DE31" s="2">
        <f t="shared" si="37"/>
        <v>0</v>
      </c>
      <c r="DF31" s="2">
        <f t="shared" si="37"/>
        <v>0</v>
      </c>
      <c r="DG31" s="2">
        <f t="shared" si="37"/>
        <v>0</v>
      </c>
      <c r="DH31" s="2">
        <f t="shared" ref="DH31:EF31" si="38">(DH10=$D$30)*$I$36</f>
        <v>0</v>
      </c>
      <c r="DI31" s="2">
        <f t="shared" si="38"/>
        <v>0</v>
      </c>
      <c r="DJ31" s="2">
        <f t="shared" si="38"/>
        <v>0</v>
      </c>
      <c r="DK31" s="2">
        <f t="shared" si="38"/>
        <v>0</v>
      </c>
      <c r="DL31" s="2">
        <f t="shared" si="38"/>
        <v>0</v>
      </c>
      <c r="DM31" s="2">
        <f t="shared" si="38"/>
        <v>0</v>
      </c>
      <c r="DN31" s="2">
        <f t="shared" si="38"/>
        <v>0</v>
      </c>
      <c r="DO31" s="2">
        <f t="shared" si="38"/>
        <v>0</v>
      </c>
      <c r="DP31" s="2">
        <f t="shared" si="38"/>
        <v>0</v>
      </c>
      <c r="DQ31" s="2">
        <f t="shared" si="38"/>
        <v>0</v>
      </c>
      <c r="DR31" s="2">
        <f t="shared" si="38"/>
        <v>0</v>
      </c>
      <c r="DS31" s="2">
        <f t="shared" si="38"/>
        <v>0</v>
      </c>
      <c r="DT31" s="2">
        <f t="shared" si="38"/>
        <v>0</v>
      </c>
      <c r="DU31" s="2">
        <f t="shared" si="38"/>
        <v>0</v>
      </c>
      <c r="DV31" s="2">
        <f t="shared" si="38"/>
        <v>0</v>
      </c>
      <c r="DW31" s="2">
        <f t="shared" si="38"/>
        <v>0</v>
      </c>
      <c r="DX31" s="2">
        <f t="shared" si="38"/>
        <v>0</v>
      </c>
      <c r="DY31" s="2">
        <f t="shared" si="38"/>
        <v>0</v>
      </c>
      <c r="DZ31" s="2">
        <f t="shared" si="38"/>
        <v>0</v>
      </c>
      <c r="EA31" s="2">
        <f t="shared" si="38"/>
        <v>0</v>
      </c>
      <c r="EB31" s="2">
        <f t="shared" si="38"/>
        <v>0</v>
      </c>
      <c r="EC31" s="2">
        <f t="shared" si="38"/>
        <v>0</v>
      </c>
      <c r="ED31" s="2">
        <f t="shared" si="38"/>
        <v>0</v>
      </c>
      <c r="EE31" s="2">
        <f t="shared" si="38"/>
        <v>0</v>
      </c>
      <c r="EF31" s="2">
        <f t="shared" si="38"/>
        <v>0</v>
      </c>
      <c r="EG31" s="10"/>
    </row>
    <row r="32" spans="1:137" x14ac:dyDescent="0.25">
      <c r="A32" s="4"/>
      <c r="B32" s="83" t="s">
        <v>85</v>
      </c>
      <c r="C32" s="84"/>
      <c r="D32" s="4"/>
      <c r="E32" s="2"/>
      <c r="F32" s="4"/>
      <c r="G32" s="12" t="s">
        <v>24</v>
      </c>
      <c r="H32" s="12"/>
      <c r="I32" s="12"/>
      <c r="J32" s="12">
        <f>I31*I27</f>
        <v>30199500</v>
      </c>
      <c r="K32" s="10"/>
      <c r="L32" s="2"/>
      <c r="M32" s="2" t="s">
        <v>58</v>
      </c>
      <c r="N32" s="10"/>
      <c r="O32" s="2"/>
      <c r="P32" s="2">
        <f>P31+O36</f>
        <v>0</v>
      </c>
      <c r="Q32" s="2">
        <f>Q31+P36</f>
        <v>0</v>
      </c>
      <c r="R32" s="2">
        <f t="shared" ref="R32:CC32" si="39">R31+Q36</f>
        <v>0</v>
      </c>
      <c r="S32" s="2">
        <f t="shared" si="39"/>
        <v>0</v>
      </c>
      <c r="T32" s="2">
        <f t="shared" si="39"/>
        <v>0</v>
      </c>
      <c r="U32" s="2">
        <f t="shared" si="39"/>
        <v>0</v>
      </c>
      <c r="V32" s="2">
        <f t="shared" si="39"/>
        <v>0</v>
      </c>
      <c r="W32" s="2">
        <f t="shared" si="39"/>
        <v>0</v>
      </c>
      <c r="X32" s="2">
        <f t="shared" si="39"/>
        <v>0</v>
      </c>
      <c r="Y32" s="2">
        <f t="shared" si="39"/>
        <v>0</v>
      </c>
      <c r="Z32" s="2">
        <f t="shared" si="39"/>
        <v>0</v>
      </c>
      <c r="AA32" s="2">
        <f t="shared" si="39"/>
        <v>0</v>
      </c>
      <c r="AB32" s="2">
        <f t="shared" si="39"/>
        <v>0</v>
      </c>
      <c r="AC32" s="2">
        <f t="shared" si="39"/>
        <v>0</v>
      </c>
      <c r="AD32" s="2">
        <f t="shared" si="39"/>
        <v>0</v>
      </c>
      <c r="AE32" s="2">
        <f t="shared" si="39"/>
        <v>0</v>
      </c>
      <c r="AF32" s="2">
        <f t="shared" si="39"/>
        <v>0</v>
      </c>
      <c r="AG32" s="2">
        <f t="shared" si="39"/>
        <v>0</v>
      </c>
      <c r="AH32" s="2">
        <f t="shared" si="39"/>
        <v>0</v>
      </c>
      <c r="AI32" s="2">
        <f t="shared" si="39"/>
        <v>0</v>
      </c>
      <c r="AJ32" s="2">
        <f t="shared" si="39"/>
        <v>60399000</v>
      </c>
      <c r="AK32" s="2">
        <f t="shared" si="39"/>
        <v>60284762.979185313</v>
      </c>
      <c r="AL32" s="2">
        <f t="shared" si="39"/>
        <v>60170290.648811787</v>
      </c>
      <c r="AM32" s="2">
        <f t="shared" si="39"/>
        <v>60055582.524180271</v>
      </c>
      <c r="AN32" s="2">
        <f t="shared" si="39"/>
        <v>59940638.119593188</v>
      </c>
      <c r="AO32" s="2">
        <f t="shared" si="39"/>
        <v>59825456.948352523</v>
      </c>
      <c r="AP32" s="2">
        <f t="shared" si="39"/>
        <v>59710038.522757731</v>
      </c>
      <c r="AQ32" s="2">
        <f t="shared" si="39"/>
        <v>59594382.354103692</v>
      </c>
      <c r="AR32" s="2">
        <f t="shared" si="39"/>
        <v>59478487.952678628</v>
      </c>
      <c r="AS32" s="2">
        <f t="shared" si="39"/>
        <v>59362354.827762038</v>
      </c>
      <c r="AT32" s="2">
        <f t="shared" si="39"/>
        <v>59245982.487622611</v>
      </c>
      <c r="AU32" s="2">
        <f t="shared" si="39"/>
        <v>59129370.439516164</v>
      </c>
      <c r="AV32" s="2">
        <f t="shared" si="39"/>
        <v>59012518.189683527</v>
      </c>
      <c r="AW32" s="2">
        <f t="shared" si="39"/>
        <v>58895425.243348472</v>
      </c>
      <c r="AX32" s="2">
        <f t="shared" si="39"/>
        <v>58778091.104715608</v>
      </c>
      <c r="AY32" s="2">
        <f t="shared" si="39"/>
        <v>58660515.2769683</v>
      </c>
      <c r="AZ32" s="2">
        <f t="shared" si="39"/>
        <v>58542697.262266539</v>
      </c>
      <c r="BA32" s="2">
        <f t="shared" si="39"/>
        <v>58424636.561744854</v>
      </c>
      <c r="BB32" s="2">
        <f t="shared" si="39"/>
        <v>58306332.675510198</v>
      </c>
      <c r="BC32" s="2">
        <f t="shared" si="39"/>
        <v>58187785.102639809</v>
      </c>
      <c r="BD32" s="2">
        <f t="shared" si="39"/>
        <v>58068993.341179118</v>
      </c>
      <c r="BE32" s="2">
        <f t="shared" si="39"/>
        <v>57949956.888139613</v>
      </c>
      <c r="BF32" s="2">
        <f t="shared" si="39"/>
        <v>57830675.2394967</v>
      </c>
      <c r="BG32" s="2">
        <f t="shared" si="39"/>
        <v>57711147.890187591</v>
      </c>
      <c r="BH32" s="2">
        <f t="shared" si="39"/>
        <v>57591374.334109135</v>
      </c>
      <c r="BI32" s="2">
        <f t="shared" si="39"/>
        <v>57471354.064115703</v>
      </c>
      <c r="BJ32" s="2">
        <f t="shared" si="39"/>
        <v>57351086.572017021</v>
      </c>
      <c r="BK32" s="2">
        <f t="shared" si="39"/>
        <v>57230571.348576032</v>
      </c>
      <c r="BL32" s="2">
        <f t="shared" si="39"/>
        <v>57109807.88350673</v>
      </c>
      <c r="BM32" s="2">
        <f t="shared" si="39"/>
        <v>56988795.665472008</v>
      </c>
      <c r="BN32" s="2">
        <f t="shared" si="39"/>
        <v>56867534.182081483</v>
      </c>
      <c r="BO32" s="2">
        <f t="shared" si="39"/>
        <v>56746022.919889338</v>
      </c>
      <c r="BP32" s="2">
        <f t="shared" si="39"/>
        <v>56624261.364392132</v>
      </c>
      <c r="BQ32" s="2">
        <f t="shared" si="39"/>
        <v>56502249.000026636</v>
      </c>
      <c r="BR32" s="2">
        <f t="shared" si="39"/>
        <v>56379985.310167655</v>
      </c>
      <c r="BS32" s="2">
        <f t="shared" si="39"/>
        <v>56257469.777125821</v>
      </c>
      <c r="BT32" s="2">
        <f t="shared" si="39"/>
        <v>56134701.882145405</v>
      </c>
      <c r="BU32" s="2">
        <f t="shared" si="39"/>
        <v>56011681.105402134</v>
      </c>
      <c r="BV32" s="2">
        <f t="shared" si="39"/>
        <v>55888406.926000983</v>
      </c>
      <c r="BW32" s="2">
        <f t="shared" si="39"/>
        <v>55764878.821973965</v>
      </c>
      <c r="BX32" s="2">
        <f t="shared" si="39"/>
        <v>55641096.270277932</v>
      </c>
      <c r="BY32" s="2">
        <f t="shared" si="39"/>
        <v>55517058.746792339</v>
      </c>
      <c r="BZ32" s="2">
        <f t="shared" si="39"/>
        <v>55392765.726317048</v>
      </c>
      <c r="CA32" s="2">
        <f t="shared" si="39"/>
        <v>55268216.682570092</v>
      </c>
      <c r="CB32" s="2">
        <f t="shared" si="39"/>
        <v>55143411.088185459</v>
      </c>
      <c r="CC32" s="2">
        <f t="shared" si="39"/>
        <v>55018348.414710827</v>
      </c>
      <c r="CD32" s="2">
        <f t="shared" ref="CD32:EF32" si="40">CD31+CC36</f>
        <v>54893028.132605374</v>
      </c>
      <c r="CE32" s="2">
        <f t="shared" si="40"/>
        <v>54767449.71123749</v>
      </c>
      <c r="CF32" s="2">
        <f t="shared" si="40"/>
        <v>54641612.618882567</v>
      </c>
      <c r="CG32" s="2">
        <f t="shared" si="40"/>
        <v>54515516.322720714</v>
      </c>
      <c r="CH32" s="2">
        <f t="shared" si="40"/>
        <v>54389160.288834535</v>
      </c>
      <c r="CI32" s="2">
        <f t="shared" si="40"/>
        <v>54262543.982206844</v>
      </c>
      <c r="CJ32" s="2">
        <f t="shared" si="40"/>
        <v>54135666.866718411</v>
      </c>
      <c r="CK32" s="2">
        <f t="shared" si="40"/>
        <v>54008528.405145682</v>
      </c>
      <c r="CL32" s="2">
        <f t="shared" si="40"/>
        <v>53881128.059158511</v>
      </c>
      <c r="CM32" s="2">
        <f t="shared" si="40"/>
        <v>53753465.289317884</v>
      </c>
      <c r="CN32" s="2">
        <f t="shared" si="40"/>
        <v>53625539.555073634</v>
      </c>
      <c r="CO32" s="2">
        <f t="shared" si="40"/>
        <v>53497350.314762138</v>
      </c>
      <c r="CP32" s="2">
        <f t="shared" si="40"/>
        <v>53368897.025604047</v>
      </c>
      <c r="CQ32" s="2">
        <f t="shared" si="40"/>
        <v>53240179.143701963</v>
      </c>
      <c r="CR32" s="2">
        <f t="shared" si="40"/>
        <v>53111196.12403816</v>
      </c>
      <c r="CS32" s="2">
        <f t="shared" si="40"/>
        <v>0</v>
      </c>
      <c r="CT32" s="2">
        <f t="shared" si="40"/>
        <v>0</v>
      </c>
      <c r="CU32" s="2">
        <f t="shared" si="40"/>
        <v>0</v>
      </c>
      <c r="CV32" s="2">
        <f t="shared" si="40"/>
        <v>0</v>
      </c>
      <c r="CW32" s="2">
        <f t="shared" si="40"/>
        <v>0</v>
      </c>
      <c r="CX32" s="2">
        <f t="shared" si="40"/>
        <v>0</v>
      </c>
      <c r="CY32" s="2">
        <f t="shared" si="40"/>
        <v>0</v>
      </c>
      <c r="CZ32" s="2">
        <f t="shared" si="40"/>
        <v>0</v>
      </c>
      <c r="DA32" s="2">
        <f t="shared" si="40"/>
        <v>0</v>
      </c>
      <c r="DB32" s="2">
        <f t="shared" si="40"/>
        <v>0</v>
      </c>
      <c r="DC32" s="2">
        <f t="shared" si="40"/>
        <v>0</v>
      </c>
      <c r="DD32" s="2">
        <f t="shared" si="40"/>
        <v>0</v>
      </c>
      <c r="DE32" s="2">
        <f t="shared" si="40"/>
        <v>0</v>
      </c>
      <c r="DF32" s="2">
        <f t="shared" si="40"/>
        <v>0</v>
      </c>
      <c r="DG32" s="2">
        <f t="shared" si="40"/>
        <v>0</v>
      </c>
      <c r="DH32" s="2">
        <f t="shared" si="40"/>
        <v>0</v>
      </c>
      <c r="DI32" s="2">
        <f t="shared" si="40"/>
        <v>0</v>
      </c>
      <c r="DJ32" s="2">
        <f t="shared" si="40"/>
        <v>0</v>
      </c>
      <c r="DK32" s="2">
        <f t="shared" si="40"/>
        <v>0</v>
      </c>
      <c r="DL32" s="2">
        <f t="shared" si="40"/>
        <v>0</v>
      </c>
      <c r="DM32" s="2">
        <f t="shared" si="40"/>
        <v>0</v>
      </c>
      <c r="DN32" s="2">
        <f t="shared" si="40"/>
        <v>0</v>
      </c>
      <c r="DO32" s="2">
        <f t="shared" si="40"/>
        <v>0</v>
      </c>
      <c r="DP32" s="2">
        <f t="shared" si="40"/>
        <v>0</v>
      </c>
      <c r="DQ32" s="2">
        <f t="shared" si="40"/>
        <v>0</v>
      </c>
      <c r="DR32" s="2">
        <f t="shared" si="40"/>
        <v>0</v>
      </c>
      <c r="DS32" s="2">
        <f t="shared" si="40"/>
        <v>0</v>
      </c>
      <c r="DT32" s="2">
        <f t="shared" si="40"/>
        <v>0</v>
      </c>
      <c r="DU32" s="2">
        <f t="shared" si="40"/>
        <v>0</v>
      </c>
      <c r="DV32" s="2">
        <f t="shared" si="40"/>
        <v>0</v>
      </c>
      <c r="DW32" s="2">
        <f t="shared" si="40"/>
        <v>0</v>
      </c>
      <c r="DX32" s="2">
        <f t="shared" si="40"/>
        <v>0</v>
      </c>
      <c r="DY32" s="2">
        <f t="shared" si="40"/>
        <v>0</v>
      </c>
      <c r="DZ32" s="2">
        <f t="shared" si="40"/>
        <v>0</v>
      </c>
      <c r="EA32" s="2">
        <f t="shared" si="40"/>
        <v>0</v>
      </c>
      <c r="EB32" s="2">
        <f t="shared" si="40"/>
        <v>0</v>
      </c>
      <c r="EC32" s="2">
        <f t="shared" si="40"/>
        <v>0</v>
      </c>
      <c r="ED32" s="2">
        <f t="shared" si="40"/>
        <v>0</v>
      </c>
      <c r="EE32" s="2">
        <f t="shared" si="40"/>
        <v>0</v>
      </c>
      <c r="EF32" s="2">
        <f t="shared" si="40"/>
        <v>0</v>
      </c>
      <c r="EG32" s="10"/>
    </row>
    <row r="33" spans="1:137" x14ac:dyDescent="0.25">
      <c r="A33" s="4"/>
      <c r="B33" s="84" t="s">
        <v>86</v>
      </c>
      <c r="C33" s="82">
        <v>3</v>
      </c>
      <c r="D33" s="2"/>
      <c r="E33" s="2"/>
      <c r="F33" s="4"/>
      <c r="G33" s="2"/>
      <c r="H33" s="2"/>
      <c r="I33" s="2"/>
      <c r="J33" s="2"/>
      <c r="K33" s="10"/>
      <c r="L33" s="2"/>
      <c r="M33" s="2" t="s">
        <v>59</v>
      </c>
      <c r="N33" s="10"/>
      <c r="O33" s="2"/>
      <c r="P33" s="2">
        <f t="shared" ref="P33:AU33" si="41">IF(P10=$H$47,P32+P32*((1+$H$37)^(1/12)-1),(P32&gt;0)*-PMT($H$37/12,$H$38*12,$I$36))</f>
        <v>0</v>
      </c>
      <c r="Q33" s="2">
        <f t="shared" si="41"/>
        <v>0</v>
      </c>
      <c r="R33" s="2">
        <f t="shared" si="41"/>
        <v>0</v>
      </c>
      <c r="S33" s="2">
        <f t="shared" si="41"/>
        <v>0</v>
      </c>
      <c r="T33" s="2">
        <f t="shared" si="41"/>
        <v>0</v>
      </c>
      <c r="U33" s="2">
        <f t="shared" si="41"/>
        <v>0</v>
      </c>
      <c r="V33" s="2">
        <f t="shared" si="41"/>
        <v>0</v>
      </c>
      <c r="W33" s="2">
        <f t="shared" si="41"/>
        <v>0</v>
      </c>
      <c r="X33" s="2">
        <f t="shared" si="41"/>
        <v>0</v>
      </c>
      <c r="Y33" s="2">
        <f t="shared" si="41"/>
        <v>0</v>
      </c>
      <c r="Z33" s="2">
        <f t="shared" si="41"/>
        <v>0</v>
      </c>
      <c r="AA33" s="2">
        <f t="shared" si="41"/>
        <v>0</v>
      </c>
      <c r="AB33" s="2">
        <f t="shared" si="41"/>
        <v>0</v>
      </c>
      <c r="AC33" s="2">
        <f t="shared" si="41"/>
        <v>0</v>
      </c>
      <c r="AD33" s="2">
        <f t="shared" si="41"/>
        <v>0</v>
      </c>
      <c r="AE33" s="2">
        <f t="shared" si="41"/>
        <v>0</v>
      </c>
      <c r="AF33" s="2">
        <f t="shared" si="41"/>
        <v>0</v>
      </c>
      <c r="AG33" s="2">
        <f t="shared" si="41"/>
        <v>0</v>
      </c>
      <c r="AH33" s="2">
        <f t="shared" si="41"/>
        <v>0</v>
      </c>
      <c r="AI33" s="2">
        <f t="shared" si="41"/>
        <v>0</v>
      </c>
      <c r="AJ33" s="2">
        <f t="shared" si="41"/>
        <v>238649.07167692197</v>
      </c>
      <c r="AK33" s="2">
        <f t="shared" si="41"/>
        <v>238649.07167692197</v>
      </c>
      <c r="AL33" s="2">
        <f t="shared" si="41"/>
        <v>238649.07167692197</v>
      </c>
      <c r="AM33" s="2">
        <f t="shared" si="41"/>
        <v>238649.07167692197</v>
      </c>
      <c r="AN33" s="2">
        <f t="shared" si="41"/>
        <v>238649.07167692197</v>
      </c>
      <c r="AO33" s="2">
        <f t="shared" si="41"/>
        <v>238649.07167692197</v>
      </c>
      <c r="AP33" s="2">
        <f t="shared" si="41"/>
        <v>238649.07167692197</v>
      </c>
      <c r="AQ33" s="2">
        <f t="shared" si="41"/>
        <v>238649.07167692197</v>
      </c>
      <c r="AR33" s="2">
        <f t="shared" si="41"/>
        <v>238649.07167692197</v>
      </c>
      <c r="AS33" s="2">
        <f t="shared" si="41"/>
        <v>238649.07167692197</v>
      </c>
      <c r="AT33" s="2">
        <f t="shared" si="41"/>
        <v>238649.07167692197</v>
      </c>
      <c r="AU33" s="2">
        <f t="shared" si="41"/>
        <v>238649.07167692197</v>
      </c>
      <c r="AV33" s="2">
        <f t="shared" ref="AV33:CA33" si="42">IF(AV10=$H$47,AV32+AV32*((1+$H$37)^(1/12)-1),(AV32&gt;0)*-PMT($H$37/12,$H$38*12,$I$36))</f>
        <v>238649.07167692197</v>
      </c>
      <c r="AW33" s="2">
        <f t="shared" si="42"/>
        <v>238649.07167692197</v>
      </c>
      <c r="AX33" s="2">
        <f t="shared" si="42"/>
        <v>238649.07167692197</v>
      </c>
      <c r="AY33" s="2">
        <f t="shared" si="42"/>
        <v>238649.07167692197</v>
      </c>
      <c r="AZ33" s="2">
        <f t="shared" si="42"/>
        <v>238649.07167692197</v>
      </c>
      <c r="BA33" s="2">
        <f t="shared" si="42"/>
        <v>238649.07167692197</v>
      </c>
      <c r="BB33" s="2">
        <f t="shared" si="42"/>
        <v>238649.07167692197</v>
      </c>
      <c r="BC33" s="2">
        <f t="shared" si="42"/>
        <v>238649.07167692197</v>
      </c>
      <c r="BD33" s="2">
        <f t="shared" si="42"/>
        <v>238649.07167692197</v>
      </c>
      <c r="BE33" s="2">
        <f t="shared" si="42"/>
        <v>238649.07167692197</v>
      </c>
      <c r="BF33" s="2">
        <f t="shared" si="42"/>
        <v>238649.07167692197</v>
      </c>
      <c r="BG33" s="2">
        <f t="shared" si="42"/>
        <v>238649.07167692197</v>
      </c>
      <c r="BH33" s="2">
        <f t="shared" si="42"/>
        <v>238649.07167692197</v>
      </c>
      <c r="BI33" s="2">
        <f t="shared" si="42"/>
        <v>238649.07167692197</v>
      </c>
      <c r="BJ33" s="2">
        <f t="shared" si="42"/>
        <v>238649.07167692197</v>
      </c>
      <c r="BK33" s="2">
        <f t="shared" si="42"/>
        <v>238649.07167692197</v>
      </c>
      <c r="BL33" s="2">
        <f t="shared" si="42"/>
        <v>238649.07167692197</v>
      </c>
      <c r="BM33" s="2">
        <f t="shared" si="42"/>
        <v>238649.07167692197</v>
      </c>
      <c r="BN33" s="2">
        <f t="shared" si="42"/>
        <v>238649.07167692197</v>
      </c>
      <c r="BO33" s="2">
        <f t="shared" si="42"/>
        <v>238649.07167692197</v>
      </c>
      <c r="BP33" s="2">
        <f t="shared" si="42"/>
        <v>238649.07167692197</v>
      </c>
      <c r="BQ33" s="2">
        <f t="shared" si="42"/>
        <v>238649.07167692197</v>
      </c>
      <c r="BR33" s="2">
        <f t="shared" si="42"/>
        <v>238649.07167692197</v>
      </c>
      <c r="BS33" s="2">
        <f t="shared" si="42"/>
        <v>238649.07167692197</v>
      </c>
      <c r="BT33" s="2">
        <f t="shared" si="42"/>
        <v>238649.07167692197</v>
      </c>
      <c r="BU33" s="2">
        <f t="shared" si="42"/>
        <v>238649.07167692197</v>
      </c>
      <c r="BV33" s="2">
        <f t="shared" si="42"/>
        <v>238649.07167692197</v>
      </c>
      <c r="BW33" s="2">
        <f t="shared" si="42"/>
        <v>238649.07167692197</v>
      </c>
      <c r="BX33" s="2">
        <f t="shared" si="42"/>
        <v>238649.07167692197</v>
      </c>
      <c r="BY33" s="2">
        <f t="shared" si="42"/>
        <v>238649.07167692197</v>
      </c>
      <c r="BZ33" s="2">
        <f t="shared" si="42"/>
        <v>238649.07167692197</v>
      </c>
      <c r="CA33" s="2">
        <f t="shared" si="42"/>
        <v>238649.07167692197</v>
      </c>
      <c r="CB33" s="2">
        <f t="shared" ref="CB33:DG33" si="43">IF(CB10=$H$47,CB32+CB32*((1+$H$37)^(1/12)-1),(CB32&gt;0)*-PMT($H$37/12,$H$38*12,$I$36))</f>
        <v>238649.07167692197</v>
      </c>
      <c r="CC33" s="2">
        <f t="shared" si="43"/>
        <v>238649.07167692197</v>
      </c>
      <c r="CD33" s="2">
        <f t="shared" si="43"/>
        <v>238649.07167692197</v>
      </c>
      <c r="CE33" s="2">
        <f t="shared" si="43"/>
        <v>238649.07167692197</v>
      </c>
      <c r="CF33" s="2">
        <f t="shared" si="43"/>
        <v>238649.07167692197</v>
      </c>
      <c r="CG33" s="2">
        <f t="shared" si="43"/>
        <v>238649.07167692197</v>
      </c>
      <c r="CH33" s="2">
        <f t="shared" si="43"/>
        <v>238649.07167692197</v>
      </c>
      <c r="CI33" s="2">
        <f t="shared" si="43"/>
        <v>238649.07167692197</v>
      </c>
      <c r="CJ33" s="2">
        <f t="shared" si="43"/>
        <v>238649.07167692197</v>
      </c>
      <c r="CK33" s="2">
        <f t="shared" si="43"/>
        <v>238649.07167692197</v>
      </c>
      <c r="CL33" s="2">
        <f t="shared" si="43"/>
        <v>238649.07167692197</v>
      </c>
      <c r="CM33" s="2">
        <f t="shared" si="43"/>
        <v>238649.07167692197</v>
      </c>
      <c r="CN33" s="2">
        <f t="shared" si="43"/>
        <v>238649.07167692197</v>
      </c>
      <c r="CO33" s="2">
        <f t="shared" si="43"/>
        <v>238649.07167692197</v>
      </c>
      <c r="CP33" s="2">
        <f t="shared" si="43"/>
        <v>238649.07167692197</v>
      </c>
      <c r="CQ33" s="2">
        <f t="shared" si="43"/>
        <v>238649.07167692197</v>
      </c>
      <c r="CR33" s="2">
        <f t="shared" si="43"/>
        <v>53220596.492149182</v>
      </c>
      <c r="CS33" s="2">
        <f t="shared" si="43"/>
        <v>0</v>
      </c>
      <c r="CT33" s="2">
        <f t="shared" si="43"/>
        <v>0</v>
      </c>
      <c r="CU33" s="2">
        <f t="shared" si="43"/>
        <v>0</v>
      </c>
      <c r="CV33" s="2">
        <f t="shared" si="43"/>
        <v>0</v>
      </c>
      <c r="CW33" s="2">
        <f t="shared" si="43"/>
        <v>0</v>
      </c>
      <c r="CX33" s="2">
        <f t="shared" si="43"/>
        <v>0</v>
      </c>
      <c r="CY33" s="2">
        <f t="shared" si="43"/>
        <v>0</v>
      </c>
      <c r="CZ33" s="2">
        <f t="shared" si="43"/>
        <v>0</v>
      </c>
      <c r="DA33" s="2">
        <f t="shared" si="43"/>
        <v>0</v>
      </c>
      <c r="DB33" s="2">
        <f t="shared" si="43"/>
        <v>0</v>
      </c>
      <c r="DC33" s="2">
        <f t="shared" si="43"/>
        <v>0</v>
      </c>
      <c r="DD33" s="2">
        <f t="shared" si="43"/>
        <v>0</v>
      </c>
      <c r="DE33" s="2">
        <f t="shared" si="43"/>
        <v>0</v>
      </c>
      <c r="DF33" s="2">
        <f t="shared" si="43"/>
        <v>0</v>
      </c>
      <c r="DG33" s="2">
        <f t="shared" si="43"/>
        <v>0</v>
      </c>
      <c r="DH33" s="2">
        <f t="shared" ref="DH33:EF33" si="44">IF(DH10=$H$47,DH32+DH32*((1+$H$37)^(1/12)-1),(DH32&gt;0)*-PMT($H$37/12,$H$38*12,$I$36))</f>
        <v>0</v>
      </c>
      <c r="DI33" s="2">
        <f t="shared" si="44"/>
        <v>0</v>
      </c>
      <c r="DJ33" s="2">
        <f t="shared" si="44"/>
        <v>0</v>
      </c>
      <c r="DK33" s="2">
        <f t="shared" si="44"/>
        <v>0</v>
      </c>
      <c r="DL33" s="2">
        <f t="shared" si="44"/>
        <v>0</v>
      </c>
      <c r="DM33" s="2">
        <f t="shared" si="44"/>
        <v>0</v>
      </c>
      <c r="DN33" s="2">
        <f t="shared" si="44"/>
        <v>0</v>
      </c>
      <c r="DO33" s="2">
        <f t="shared" si="44"/>
        <v>0</v>
      </c>
      <c r="DP33" s="2">
        <f t="shared" si="44"/>
        <v>0</v>
      </c>
      <c r="DQ33" s="2">
        <f t="shared" si="44"/>
        <v>0</v>
      </c>
      <c r="DR33" s="2">
        <f t="shared" si="44"/>
        <v>0</v>
      </c>
      <c r="DS33" s="2">
        <f t="shared" si="44"/>
        <v>0</v>
      </c>
      <c r="DT33" s="2">
        <f t="shared" si="44"/>
        <v>0</v>
      </c>
      <c r="DU33" s="2">
        <f t="shared" si="44"/>
        <v>0</v>
      </c>
      <c r="DV33" s="2">
        <f t="shared" si="44"/>
        <v>0</v>
      </c>
      <c r="DW33" s="2">
        <f t="shared" si="44"/>
        <v>0</v>
      </c>
      <c r="DX33" s="2">
        <f t="shared" si="44"/>
        <v>0</v>
      </c>
      <c r="DY33" s="2">
        <f t="shared" si="44"/>
        <v>0</v>
      </c>
      <c r="DZ33" s="2">
        <f t="shared" si="44"/>
        <v>0</v>
      </c>
      <c r="EA33" s="2">
        <f t="shared" si="44"/>
        <v>0</v>
      </c>
      <c r="EB33" s="2">
        <f t="shared" si="44"/>
        <v>0</v>
      </c>
      <c r="EC33" s="2">
        <f t="shared" si="44"/>
        <v>0</v>
      </c>
      <c r="ED33" s="2">
        <f t="shared" si="44"/>
        <v>0</v>
      </c>
      <c r="EE33" s="2">
        <f t="shared" si="44"/>
        <v>0</v>
      </c>
      <c r="EF33" s="2">
        <f t="shared" si="44"/>
        <v>0</v>
      </c>
      <c r="EG33" s="10"/>
    </row>
    <row r="34" spans="1:137" ht="18.75" x14ac:dyDescent="0.3">
      <c r="A34" s="4"/>
      <c r="B34" s="84" t="s">
        <v>87</v>
      </c>
      <c r="C34" s="84">
        <f>D29/2</f>
        <v>9</v>
      </c>
      <c r="D34" s="2"/>
      <c r="E34" s="2"/>
      <c r="F34" s="4"/>
      <c r="G34" s="11" t="s">
        <v>44</v>
      </c>
      <c r="H34" s="2"/>
      <c r="I34" s="2"/>
      <c r="J34" s="2"/>
      <c r="K34" s="10"/>
      <c r="L34" s="4"/>
      <c r="M34" s="2" t="s">
        <v>41</v>
      </c>
      <c r="N34" s="10">
        <f>SUM(P34:EF34)</f>
        <v>7140540.79276451</v>
      </c>
      <c r="O34" s="2"/>
      <c r="P34" s="2">
        <f t="shared" ref="P34:AU34" si="45">P32*((1+$H$37)^(1/12)-1)</f>
        <v>0</v>
      </c>
      <c r="Q34" s="2">
        <f t="shared" si="45"/>
        <v>0</v>
      </c>
      <c r="R34" s="2">
        <f t="shared" si="45"/>
        <v>0</v>
      </c>
      <c r="S34" s="2">
        <f t="shared" si="45"/>
        <v>0</v>
      </c>
      <c r="T34" s="2">
        <f t="shared" si="45"/>
        <v>0</v>
      </c>
      <c r="U34" s="2">
        <f t="shared" si="45"/>
        <v>0</v>
      </c>
      <c r="V34" s="2">
        <f t="shared" si="45"/>
        <v>0</v>
      </c>
      <c r="W34" s="2">
        <f t="shared" si="45"/>
        <v>0</v>
      </c>
      <c r="X34" s="2">
        <f t="shared" si="45"/>
        <v>0</v>
      </c>
      <c r="Y34" s="2">
        <f t="shared" si="45"/>
        <v>0</v>
      </c>
      <c r="Z34" s="2">
        <f t="shared" si="45"/>
        <v>0</v>
      </c>
      <c r="AA34" s="2">
        <f t="shared" si="45"/>
        <v>0</v>
      </c>
      <c r="AB34" s="2">
        <f t="shared" si="45"/>
        <v>0</v>
      </c>
      <c r="AC34" s="2">
        <f t="shared" si="45"/>
        <v>0</v>
      </c>
      <c r="AD34" s="2">
        <f t="shared" si="45"/>
        <v>0</v>
      </c>
      <c r="AE34" s="2">
        <f t="shared" si="45"/>
        <v>0</v>
      </c>
      <c r="AF34" s="2">
        <f t="shared" si="45"/>
        <v>0</v>
      </c>
      <c r="AG34" s="2">
        <f t="shared" si="45"/>
        <v>0</v>
      </c>
      <c r="AH34" s="2">
        <f t="shared" si="45"/>
        <v>0</v>
      </c>
      <c r="AI34" s="2">
        <f t="shared" si="45"/>
        <v>0</v>
      </c>
      <c r="AJ34" s="2">
        <f t="shared" si="45"/>
        <v>124412.0508622317</v>
      </c>
      <c r="AK34" s="2">
        <f t="shared" si="45"/>
        <v>124176.74130339883</v>
      </c>
      <c r="AL34" s="2">
        <f t="shared" si="45"/>
        <v>123940.94704540202</v>
      </c>
      <c r="AM34" s="2">
        <f t="shared" si="45"/>
        <v>123704.66708984038</v>
      </c>
      <c r="AN34" s="2">
        <f t="shared" si="45"/>
        <v>123467.90043625643</v>
      </c>
      <c r="AO34" s="2">
        <f t="shared" si="45"/>
        <v>123230.64608213195</v>
      </c>
      <c r="AP34" s="2">
        <f t="shared" si="45"/>
        <v>122992.90302288365</v>
      </c>
      <c r="AQ34" s="2">
        <f t="shared" si="45"/>
        <v>122754.670251859</v>
      </c>
      <c r="AR34" s="2">
        <f t="shared" si="45"/>
        <v>122515.94676033195</v>
      </c>
      <c r="AS34" s="2">
        <f t="shared" si="45"/>
        <v>122276.73153749858</v>
      </c>
      <c r="AT34" s="2">
        <f t="shared" si="45"/>
        <v>122037.02357047291</v>
      </c>
      <c r="AU34" s="2">
        <f t="shared" si="45"/>
        <v>121796.8218442826</v>
      </c>
      <c r="AV34" s="2">
        <f t="shared" ref="AV34:CA34" si="46">AV32*((1+$H$37)^(1/12)-1)</f>
        <v>121556.12534186461</v>
      </c>
      <c r="AW34" s="2">
        <f t="shared" si="46"/>
        <v>121314.93304406092</v>
      </c>
      <c r="AX34" s="2">
        <f t="shared" si="46"/>
        <v>121073.24392961418</v>
      </c>
      <c r="AY34" s="2">
        <f t="shared" si="46"/>
        <v>120831.05697516349</v>
      </c>
      <c r="AZ34" s="2">
        <f t="shared" si="46"/>
        <v>120588.37115523995</v>
      </c>
      <c r="BA34" s="2">
        <f t="shared" si="46"/>
        <v>120345.18544226233</v>
      </c>
      <c r="BB34" s="2">
        <f t="shared" si="46"/>
        <v>120101.49880653284</v>
      </c>
      <c r="BC34" s="2">
        <f t="shared" si="46"/>
        <v>119857.31021623258</v>
      </c>
      <c r="BD34" s="2">
        <f t="shared" si="46"/>
        <v>119612.61863741736</v>
      </c>
      <c r="BE34" s="2">
        <f t="shared" si="46"/>
        <v>119367.42303401315</v>
      </c>
      <c r="BF34" s="2">
        <f t="shared" si="46"/>
        <v>119121.72236781183</v>
      </c>
      <c r="BG34" s="2">
        <f t="shared" si="46"/>
        <v>118875.51559846677</v>
      </c>
      <c r="BH34" s="2">
        <f t="shared" si="46"/>
        <v>118628.80168348832</v>
      </c>
      <c r="BI34" s="2">
        <f t="shared" si="46"/>
        <v>118381.57957823953</v>
      </c>
      <c r="BJ34" s="2">
        <f t="shared" si="46"/>
        <v>118133.84823593164</v>
      </c>
      <c r="BK34" s="2">
        <f t="shared" si="46"/>
        <v>117885.60660761969</v>
      </c>
      <c r="BL34" s="2">
        <f t="shared" si="46"/>
        <v>117636.85364219805</v>
      </c>
      <c r="BM34" s="2">
        <f t="shared" si="46"/>
        <v>117387.58828639601</v>
      </c>
      <c r="BN34" s="2">
        <f t="shared" si="46"/>
        <v>117137.80948477329</v>
      </c>
      <c r="BO34" s="2">
        <f t="shared" si="46"/>
        <v>116887.51617971553</v>
      </c>
      <c r="BP34" s="2">
        <f t="shared" si="46"/>
        <v>116636.70731142991</v>
      </c>
      <c r="BQ34" s="2">
        <f t="shared" si="46"/>
        <v>116385.38181794059</v>
      </c>
      <c r="BR34" s="2">
        <f t="shared" si="46"/>
        <v>116133.53863508426</v>
      </c>
      <c r="BS34" s="2">
        <f t="shared" si="46"/>
        <v>115881.17669650557</v>
      </c>
      <c r="BT34" s="2">
        <f t="shared" si="46"/>
        <v>115628.29493365268</v>
      </c>
      <c r="BU34" s="2">
        <f t="shared" si="46"/>
        <v>115374.89227577265</v>
      </c>
      <c r="BV34" s="2">
        <f t="shared" si="46"/>
        <v>115120.96764990706</v>
      </c>
      <c r="BW34" s="2">
        <f t="shared" si="46"/>
        <v>114866.5199808873</v>
      </c>
      <c r="BX34" s="2">
        <f t="shared" si="46"/>
        <v>114611.54819133013</v>
      </c>
      <c r="BY34" s="2">
        <f t="shared" si="46"/>
        <v>114356.05120163303</v>
      </c>
      <c r="BZ34" s="2">
        <f t="shared" si="46"/>
        <v>114100.02792996973</v>
      </c>
      <c r="CA34" s="2">
        <f t="shared" si="46"/>
        <v>113843.47729228552</v>
      </c>
      <c r="CB34" s="2">
        <f t="shared" ref="CB34:DG34" si="47">CB32*((1+$H$37)^(1/12)-1)</f>
        <v>113586.39820229277</v>
      </c>
      <c r="CC34" s="2">
        <f t="shared" si="47"/>
        <v>113328.78957146623</v>
      </c>
      <c r="CD34" s="2">
        <f t="shared" si="47"/>
        <v>113070.65030903848</v>
      </c>
      <c r="CE34" s="2">
        <f t="shared" si="47"/>
        <v>112811.97932199533</v>
      </c>
      <c r="CF34" s="2">
        <f t="shared" si="47"/>
        <v>112552.7755150711</v>
      </c>
      <c r="CG34" s="2">
        <f t="shared" si="47"/>
        <v>112293.03779074409</v>
      </c>
      <c r="CH34" s="2">
        <f t="shared" si="47"/>
        <v>112032.76504923185</v>
      </c>
      <c r="CI34" s="2">
        <f t="shared" si="47"/>
        <v>111771.95618848661</v>
      </c>
      <c r="CJ34" s="2">
        <f t="shared" si="47"/>
        <v>111510.61010419051</v>
      </c>
      <c r="CK34" s="2">
        <f t="shared" si="47"/>
        <v>111248.72568975099</v>
      </c>
      <c r="CL34" s="2">
        <f t="shared" si="47"/>
        <v>110986.3018362961</v>
      </c>
      <c r="CM34" s="2">
        <f t="shared" si="47"/>
        <v>110723.3374326698</v>
      </c>
      <c r="CN34" s="2">
        <f t="shared" si="47"/>
        <v>110459.83136542722</v>
      </c>
      <c r="CO34" s="2">
        <f t="shared" si="47"/>
        <v>110195.78251883002</v>
      </c>
      <c r="CP34" s="2">
        <f t="shared" si="47"/>
        <v>109931.18977484158</v>
      </c>
      <c r="CQ34" s="2">
        <f t="shared" si="47"/>
        <v>109666.05201312235</v>
      </c>
      <c r="CR34" s="2">
        <f t="shared" si="47"/>
        <v>109400.368111025</v>
      </c>
      <c r="CS34" s="2">
        <f t="shared" si="47"/>
        <v>0</v>
      </c>
      <c r="CT34" s="2">
        <f t="shared" si="47"/>
        <v>0</v>
      </c>
      <c r="CU34" s="2">
        <f t="shared" si="47"/>
        <v>0</v>
      </c>
      <c r="CV34" s="2">
        <f t="shared" si="47"/>
        <v>0</v>
      </c>
      <c r="CW34" s="2">
        <f t="shared" si="47"/>
        <v>0</v>
      </c>
      <c r="CX34" s="2">
        <f t="shared" si="47"/>
        <v>0</v>
      </c>
      <c r="CY34" s="2">
        <f t="shared" si="47"/>
        <v>0</v>
      </c>
      <c r="CZ34" s="2">
        <f t="shared" si="47"/>
        <v>0</v>
      </c>
      <c r="DA34" s="2">
        <f t="shared" si="47"/>
        <v>0</v>
      </c>
      <c r="DB34" s="2">
        <f t="shared" si="47"/>
        <v>0</v>
      </c>
      <c r="DC34" s="2">
        <f t="shared" si="47"/>
        <v>0</v>
      </c>
      <c r="DD34" s="2">
        <f t="shared" si="47"/>
        <v>0</v>
      </c>
      <c r="DE34" s="2">
        <f t="shared" si="47"/>
        <v>0</v>
      </c>
      <c r="DF34" s="2">
        <f t="shared" si="47"/>
        <v>0</v>
      </c>
      <c r="DG34" s="2">
        <f t="shared" si="47"/>
        <v>0</v>
      </c>
      <c r="DH34" s="2">
        <f t="shared" ref="DH34:EF34" si="48">DH32*((1+$H$37)^(1/12)-1)</f>
        <v>0</v>
      </c>
      <c r="DI34" s="2">
        <f t="shared" si="48"/>
        <v>0</v>
      </c>
      <c r="DJ34" s="2">
        <f t="shared" si="48"/>
        <v>0</v>
      </c>
      <c r="DK34" s="2">
        <f t="shared" si="48"/>
        <v>0</v>
      </c>
      <c r="DL34" s="2">
        <f t="shared" si="48"/>
        <v>0</v>
      </c>
      <c r="DM34" s="2">
        <f t="shared" si="48"/>
        <v>0</v>
      </c>
      <c r="DN34" s="2">
        <f t="shared" si="48"/>
        <v>0</v>
      </c>
      <c r="DO34" s="2">
        <f t="shared" si="48"/>
        <v>0</v>
      </c>
      <c r="DP34" s="2">
        <f t="shared" si="48"/>
        <v>0</v>
      </c>
      <c r="DQ34" s="2">
        <f t="shared" si="48"/>
        <v>0</v>
      </c>
      <c r="DR34" s="2">
        <f t="shared" si="48"/>
        <v>0</v>
      </c>
      <c r="DS34" s="2">
        <f t="shared" si="48"/>
        <v>0</v>
      </c>
      <c r="DT34" s="2">
        <f t="shared" si="48"/>
        <v>0</v>
      </c>
      <c r="DU34" s="2">
        <f t="shared" si="48"/>
        <v>0</v>
      </c>
      <c r="DV34" s="2">
        <f t="shared" si="48"/>
        <v>0</v>
      </c>
      <c r="DW34" s="2">
        <f t="shared" si="48"/>
        <v>0</v>
      </c>
      <c r="DX34" s="2">
        <f t="shared" si="48"/>
        <v>0</v>
      </c>
      <c r="DY34" s="2">
        <f t="shared" si="48"/>
        <v>0</v>
      </c>
      <c r="DZ34" s="2">
        <f t="shared" si="48"/>
        <v>0</v>
      </c>
      <c r="EA34" s="2">
        <f t="shared" si="48"/>
        <v>0</v>
      </c>
      <c r="EB34" s="2">
        <f t="shared" si="48"/>
        <v>0</v>
      </c>
      <c r="EC34" s="2">
        <f t="shared" si="48"/>
        <v>0</v>
      </c>
      <c r="ED34" s="2">
        <f t="shared" si="48"/>
        <v>0</v>
      </c>
      <c r="EE34" s="2">
        <f t="shared" si="48"/>
        <v>0</v>
      </c>
      <c r="EF34" s="2">
        <f t="shared" si="48"/>
        <v>0</v>
      </c>
      <c r="EG34" s="10"/>
    </row>
    <row r="35" spans="1:137" x14ac:dyDescent="0.25">
      <c r="A35" s="4"/>
      <c r="B35" s="84" t="s">
        <v>88</v>
      </c>
      <c r="C35" s="84">
        <f>C34/C33</f>
        <v>3</v>
      </c>
      <c r="D35" s="2"/>
      <c r="E35" s="2"/>
      <c r="F35" s="4"/>
      <c r="G35" s="2"/>
      <c r="H35" s="2"/>
      <c r="I35" s="2"/>
      <c r="J35" s="2"/>
      <c r="K35" s="10"/>
      <c r="L35" s="4"/>
      <c r="M35" s="2" t="s">
        <v>60</v>
      </c>
      <c r="N35" s="10"/>
      <c r="O35" s="2"/>
      <c r="P35" s="2">
        <f>P33-P34</f>
        <v>0</v>
      </c>
      <c r="Q35" s="2">
        <f>Q33-Q34</f>
        <v>0</v>
      </c>
      <c r="R35" s="2">
        <f t="shared" ref="R35:CC35" si="49">R33-R34</f>
        <v>0</v>
      </c>
      <c r="S35" s="2">
        <f t="shared" si="49"/>
        <v>0</v>
      </c>
      <c r="T35" s="2">
        <f t="shared" si="49"/>
        <v>0</v>
      </c>
      <c r="U35" s="2">
        <f t="shared" si="49"/>
        <v>0</v>
      </c>
      <c r="V35" s="2">
        <f t="shared" si="49"/>
        <v>0</v>
      </c>
      <c r="W35" s="2">
        <f t="shared" si="49"/>
        <v>0</v>
      </c>
      <c r="X35" s="2">
        <f t="shared" si="49"/>
        <v>0</v>
      </c>
      <c r="Y35" s="2">
        <f t="shared" si="49"/>
        <v>0</v>
      </c>
      <c r="Z35" s="2">
        <f t="shared" si="49"/>
        <v>0</v>
      </c>
      <c r="AA35" s="2">
        <f t="shared" si="49"/>
        <v>0</v>
      </c>
      <c r="AB35" s="2">
        <f t="shared" si="49"/>
        <v>0</v>
      </c>
      <c r="AC35" s="2">
        <f t="shared" si="49"/>
        <v>0</v>
      </c>
      <c r="AD35" s="2">
        <f t="shared" si="49"/>
        <v>0</v>
      </c>
      <c r="AE35" s="2">
        <f t="shared" si="49"/>
        <v>0</v>
      </c>
      <c r="AF35" s="2">
        <f t="shared" si="49"/>
        <v>0</v>
      </c>
      <c r="AG35" s="2">
        <f t="shared" si="49"/>
        <v>0</v>
      </c>
      <c r="AH35" s="2">
        <f t="shared" si="49"/>
        <v>0</v>
      </c>
      <c r="AI35" s="2">
        <f t="shared" si="49"/>
        <v>0</v>
      </c>
      <c r="AJ35" s="2">
        <f t="shared" si="49"/>
        <v>114237.02081469027</v>
      </c>
      <c r="AK35" s="2">
        <f t="shared" si="49"/>
        <v>114472.33037352315</v>
      </c>
      <c r="AL35" s="2">
        <f t="shared" si="49"/>
        <v>114708.12463151995</v>
      </c>
      <c r="AM35" s="2">
        <f t="shared" si="49"/>
        <v>114944.40458708159</v>
      </c>
      <c r="AN35" s="2">
        <f t="shared" si="49"/>
        <v>115181.17124066554</v>
      </c>
      <c r="AO35" s="2">
        <f t="shared" si="49"/>
        <v>115418.42559479002</v>
      </c>
      <c r="AP35" s="2">
        <f t="shared" si="49"/>
        <v>115656.16865403832</v>
      </c>
      <c r="AQ35" s="2">
        <f t="shared" si="49"/>
        <v>115894.40142506297</v>
      </c>
      <c r="AR35" s="2">
        <f t="shared" si="49"/>
        <v>116133.12491659002</v>
      </c>
      <c r="AS35" s="2">
        <f t="shared" si="49"/>
        <v>116372.3401394234</v>
      </c>
      <c r="AT35" s="2">
        <f t="shared" si="49"/>
        <v>116612.04810644906</v>
      </c>
      <c r="AU35" s="2">
        <f t="shared" si="49"/>
        <v>116852.24983263937</v>
      </c>
      <c r="AV35" s="2">
        <f t="shared" si="49"/>
        <v>117092.94633505736</v>
      </c>
      <c r="AW35" s="2">
        <f t="shared" si="49"/>
        <v>117334.13863286105</v>
      </c>
      <c r="AX35" s="2">
        <f t="shared" si="49"/>
        <v>117575.82774730779</v>
      </c>
      <c r="AY35" s="2">
        <f t="shared" si="49"/>
        <v>117818.01470175848</v>
      </c>
      <c r="AZ35" s="2">
        <f t="shared" si="49"/>
        <v>118060.70052168203</v>
      </c>
      <c r="BA35" s="2">
        <f t="shared" si="49"/>
        <v>118303.88623465964</v>
      </c>
      <c r="BB35" s="2">
        <f t="shared" si="49"/>
        <v>118547.57287038914</v>
      </c>
      <c r="BC35" s="2">
        <f t="shared" si="49"/>
        <v>118791.76146068939</v>
      </c>
      <c r="BD35" s="2">
        <f t="shared" si="49"/>
        <v>119036.45303950462</v>
      </c>
      <c r="BE35" s="2">
        <f t="shared" si="49"/>
        <v>119281.64864290883</v>
      </c>
      <c r="BF35" s="2">
        <f t="shared" si="49"/>
        <v>119527.34930911014</v>
      </c>
      <c r="BG35" s="2">
        <f t="shared" si="49"/>
        <v>119773.55607845521</v>
      </c>
      <c r="BH35" s="2">
        <f t="shared" si="49"/>
        <v>120020.26999343366</v>
      </c>
      <c r="BI35" s="2">
        <f t="shared" si="49"/>
        <v>120267.49209868244</v>
      </c>
      <c r="BJ35" s="2">
        <f t="shared" si="49"/>
        <v>120515.22344099033</v>
      </c>
      <c r="BK35" s="2">
        <f t="shared" si="49"/>
        <v>120763.46506930228</v>
      </c>
      <c r="BL35" s="2">
        <f t="shared" si="49"/>
        <v>121012.21803472392</v>
      </c>
      <c r="BM35" s="2">
        <f t="shared" si="49"/>
        <v>121261.48339052596</v>
      </c>
      <c r="BN35" s="2">
        <f t="shared" si="49"/>
        <v>121511.26219214869</v>
      </c>
      <c r="BO35" s="2">
        <f t="shared" si="49"/>
        <v>121761.55549720644</v>
      </c>
      <c r="BP35" s="2">
        <f t="shared" si="49"/>
        <v>122012.36436549206</v>
      </c>
      <c r="BQ35" s="2">
        <f t="shared" si="49"/>
        <v>122263.68985898138</v>
      </c>
      <c r="BR35" s="2">
        <f t="shared" si="49"/>
        <v>122515.53304183771</v>
      </c>
      <c r="BS35" s="2">
        <f t="shared" si="49"/>
        <v>122767.8949804164</v>
      </c>
      <c r="BT35" s="2">
        <f t="shared" si="49"/>
        <v>123020.77674326929</v>
      </c>
      <c r="BU35" s="2">
        <f t="shared" si="49"/>
        <v>123274.17940114932</v>
      </c>
      <c r="BV35" s="2">
        <f t="shared" si="49"/>
        <v>123528.10402701491</v>
      </c>
      <c r="BW35" s="2">
        <f t="shared" si="49"/>
        <v>123782.55169603467</v>
      </c>
      <c r="BX35" s="2">
        <f t="shared" si="49"/>
        <v>124037.52348559184</v>
      </c>
      <c r="BY35" s="2">
        <f t="shared" si="49"/>
        <v>124293.02047528894</v>
      </c>
      <c r="BZ35" s="2">
        <f t="shared" si="49"/>
        <v>124549.04374695224</v>
      </c>
      <c r="CA35" s="2">
        <f t="shared" si="49"/>
        <v>124805.59438463645</v>
      </c>
      <c r="CB35" s="2">
        <f t="shared" si="49"/>
        <v>125062.67347462921</v>
      </c>
      <c r="CC35" s="2">
        <f t="shared" si="49"/>
        <v>125320.28210545574</v>
      </c>
      <c r="CD35" s="2">
        <f t="shared" ref="CD35:EF35" si="50">CD33-CD34</f>
        <v>125578.42136788349</v>
      </c>
      <c r="CE35" s="2">
        <f t="shared" si="50"/>
        <v>125837.09235492664</v>
      </c>
      <c r="CF35" s="2">
        <f t="shared" si="50"/>
        <v>126096.29616185087</v>
      </c>
      <c r="CG35" s="2">
        <f t="shared" si="50"/>
        <v>126356.03388617789</v>
      </c>
      <c r="CH35" s="2">
        <f t="shared" si="50"/>
        <v>126616.30662769012</v>
      </c>
      <c r="CI35" s="2">
        <f t="shared" si="50"/>
        <v>126877.11548843536</v>
      </c>
      <c r="CJ35" s="2">
        <f t="shared" si="50"/>
        <v>127138.46157273147</v>
      </c>
      <c r="CK35" s="2">
        <f t="shared" si="50"/>
        <v>127400.34598717098</v>
      </c>
      <c r="CL35" s="2">
        <f t="shared" si="50"/>
        <v>127662.76984062587</v>
      </c>
      <c r="CM35" s="2">
        <f t="shared" si="50"/>
        <v>127925.73424425218</v>
      </c>
      <c r="CN35" s="2">
        <f t="shared" si="50"/>
        <v>128189.24031149475</v>
      </c>
      <c r="CO35" s="2">
        <f t="shared" si="50"/>
        <v>128453.28915809195</v>
      </c>
      <c r="CP35" s="2">
        <f t="shared" si="50"/>
        <v>128717.88190208039</v>
      </c>
      <c r="CQ35" s="2">
        <f t="shared" si="50"/>
        <v>128983.01966379963</v>
      </c>
      <c r="CR35" s="2">
        <f t="shared" si="50"/>
        <v>53111196.12403816</v>
      </c>
      <c r="CS35" s="2">
        <f t="shared" si="50"/>
        <v>0</v>
      </c>
      <c r="CT35" s="2">
        <f t="shared" si="50"/>
        <v>0</v>
      </c>
      <c r="CU35" s="2">
        <f t="shared" si="50"/>
        <v>0</v>
      </c>
      <c r="CV35" s="2">
        <f t="shared" si="50"/>
        <v>0</v>
      </c>
      <c r="CW35" s="2">
        <f t="shared" si="50"/>
        <v>0</v>
      </c>
      <c r="CX35" s="2">
        <f t="shared" si="50"/>
        <v>0</v>
      </c>
      <c r="CY35" s="2">
        <f t="shared" si="50"/>
        <v>0</v>
      </c>
      <c r="CZ35" s="2">
        <f t="shared" si="50"/>
        <v>0</v>
      </c>
      <c r="DA35" s="2">
        <f t="shared" si="50"/>
        <v>0</v>
      </c>
      <c r="DB35" s="2">
        <f t="shared" si="50"/>
        <v>0</v>
      </c>
      <c r="DC35" s="2">
        <f t="shared" si="50"/>
        <v>0</v>
      </c>
      <c r="DD35" s="2">
        <f t="shared" si="50"/>
        <v>0</v>
      </c>
      <c r="DE35" s="2">
        <f t="shared" si="50"/>
        <v>0</v>
      </c>
      <c r="DF35" s="2">
        <f t="shared" si="50"/>
        <v>0</v>
      </c>
      <c r="DG35" s="2">
        <f t="shared" si="50"/>
        <v>0</v>
      </c>
      <c r="DH35" s="2">
        <f t="shared" si="50"/>
        <v>0</v>
      </c>
      <c r="DI35" s="2">
        <f t="shared" si="50"/>
        <v>0</v>
      </c>
      <c r="DJ35" s="2">
        <f t="shared" si="50"/>
        <v>0</v>
      </c>
      <c r="DK35" s="2">
        <f t="shared" si="50"/>
        <v>0</v>
      </c>
      <c r="DL35" s="2">
        <f t="shared" si="50"/>
        <v>0</v>
      </c>
      <c r="DM35" s="2">
        <f t="shared" si="50"/>
        <v>0</v>
      </c>
      <c r="DN35" s="2">
        <f t="shared" si="50"/>
        <v>0</v>
      </c>
      <c r="DO35" s="2">
        <f t="shared" si="50"/>
        <v>0</v>
      </c>
      <c r="DP35" s="2">
        <f t="shared" si="50"/>
        <v>0</v>
      </c>
      <c r="DQ35" s="2">
        <f t="shared" si="50"/>
        <v>0</v>
      </c>
      <c r="DR35" s="2">
        <f t="shared" si="50"/>
        <v>0</v>
      </c>
      <c r="DS35" s="2">
        <f t="shared" si="50"/>
        <v>0</v>
      </c>
      <c r="DT35" s="2">
        <f t="shared" si="50"/>
        <v>0</v>
      </c>
      <c r="DU35" s="2">
        <f t="shared" si="50"/>
        <v>0</v>
      </c>
      <c r="DV35" s="2">
        <f t="shared" si="50"/>
        <v>0</v>
      </c>
      <c r="DW35" s="2">
        <f t="shared" si="50"/>
        <v>0</v>
      </c>
      <c r="DX35" s="2">
        <f t="shared" si="50"/>
        <v>0</v>
      </c>
      <c r="DY35" s="2">
        <f t="shared" si="50"/>
        <v>0</v>
      </c>
      <c r="DZ35" s="2">
        <f t="shared" si="50"/>
        <v>0</v>
      </c>
      <c r="EA35" s="2">
        <f t="shared" si="50"/>
        <v>0</v>
      </c>
      <c r="EB35" s="2">
        <f t="shared" si="50"/>
        <v>0</v>
      </c>
      <c r="EC35" s="2">
        <f t="shared" si="50"/>
        <v>0</v>
      </c>
      <c r="ED35" s="2">
        <f t="shared" si="50"/>
        <v>0</v>
      </c>
      <c r="EE35" s="2">
        <f t="shared" si="50"/>
        <v>0</v>
      </c>
      <c r="EF35" s="2">
        <f t="shared" si="50"/>
        <v>0</v>
      </c>
      <c r="EG35" s="10"/>
    </row>
    <row r="36" spans="1:137" x14ac:dyDescent="0.25">
      <c r="A36" s="4"/>
      <c r="B36" s="2"/>
      <c r="C36" s="2"/>
      <c r="D36" s="2"/>
      <c r="E36" s="2"/>
      <c r="F36" s="4"/>
      <c r="G36" s="2" t="s">
        <v>45</v>
      </c>
      <c r="H36" s="26">
        <v>0.5</v>
      </c>
      <c r="I36" s="2">
        <f>H36*I51</f>
        <v>60399000</v>
      </c>
      <c r="J36" s="2"/>
      <c r="K36" s="10"/>
      <c r="L36" s="4"/>
      <c r="M36" s="2" t="s">
        <v>61</v>
      </c>
      <c r="N36" s="10"/>
      <c r="O36" s="2"/>
      <c r="P36" s="2">
        <f>P32-P35</f>
        <v>0</v>
      </c>
      <c r="Q36" s="2">
        <f>Q32-Q35</f>
        <v>0</v>
      </c>
      <c r="R36" s="2">
        <f t="shared" ref="R36:CC36" si="51">R32-R35</f>
        <v>0</v>
      </c>
      <c r="S36" s="2">
        <f t="shared" si="51"/>
        <v>0</v>
      </c>
      <c r="T36" s="2">
        <f t="shared" si="51"/>
        <v>0</v>
      </c>
      <c r="U36" s="2">
        <f t="shared" si="51"/>
        <v>0</v>
      </c>
      <c r="V36" s="2">
        <f t="shared" si="51"/>
        <v>0</v>
      </c>
      <c r="W36" s="2">
        <f t="shared" si="51"/>
        <v>0</v>
      </c>
      <c r="X36" s="2">
        <f t="shared" si="51"/>
        <v>0</v>
      </c>
      <c r="Y36" s="2">
        <f t="shared" si="51"/>
        <v>0</v>
      </c>
      <c r="Z36" s="2">
        <f t="shared" si="51"/>
        <v>0</v>
      </c>
      <c r="AA36" s="2">
        <f t="shared" si="51"/>
        <v>0</v>
      </c>
      <c r="AB36" s="2">
        <f t="shared" si="51"/>
        <v>0</v>
      </c>
      <c r="AC36" s="2">
        <f t="shared" si="51"/>
        <v>0</v>
      </c>
      <c r="AD36" s="2">
        <f t="shared" si="51"/>
        <v>0</v>
      </c>
      <c r="AE36" s="2">
        <f t="shared" si="51"/>
        <v>0</v>
      </c>
      <c r="AF36" s="2">
        <f t="shared" si="51"/>
        <v>0</v>
      </c>
      <c r="AG36" s="2">
        <f t="shared" si="51"/>
        <v>0</v>
      </c>
      <c r="AH36" s="2">
        <f t="shared" si="51"/>
        <v>0</v>
      </c>
      <c r="AI36" s="2">
        <f t="shared" si="51"/>
        <v>0</v>
      </c>
      <c r="AJ36" s="2">
        <f t="shared" si="51"/>
        <v>60284762.979185313</v>
      </c>
      <c r="AK36" s="2">
        <f t="shared" si="51"/>
        <v>60170290.648811787</v>
      </c>
      <c r="AL36" s="2">
        <f t="shared" si="51"/>
        <v>60055582.524180271</v>
      </c>
      <c r="AM36" s="2">
        <f t="shared" si="51"/>
        <v>59940638.119593188</v>
      </c>
      <c r="AN36" s="2">
        <f t="shared" si="51"/>
        <v>59825456.948352523</v>
      </c>
      <c r="AO36" s="2">
        <f t="shared" si="51"/>
        <v>59710038.522757731</v>
      </c>
      <c r="AP36" s="2">
        <f t="shared" si="51"/>
        <v>59594382.354103692</v>
      </c>
      <c r="AQ36" s="2">
        <f t="shared" si="51"/>
        <v>59478487.952678628</v>
      </c>
      <c r="AR36" s="2">
        <f t="shared" si="51"/>
        <v>59362354.827762038</v>
      </c>
      <c r="AS36" s="2">
        <f t="shared" si="51"/>
        <v>59245982.487622611</v>
      </c>
      <c r="AT36" s="2">
        <f t="shared" si="51"/>
        <v>59129370.439516164</v>
      </c>
      <c r="AU36" s="2">
        <f t="shared" si="51"/>
        <v>59012518.189683527</v>
      </c>
      <c r="AV36" s="2">
        <f t="shared" si="51"/>
        <v>58895425.243348472</v>
      </c>
      <c r="AW36" s="2">
        <f t="shared" si="51"/>
        <v>58778091.104715608</v>
      </c>
      <c r="AX36" s="2">
        <f t="shared" si="51"/>
        <v>58660515.2769683</v>
      </c>
      <c r="AY36" s="2">
        <f t="shared" si="51"/>
        <v>58542697.262266539</v>
      </c>
      <c r="AZ36" s="2">
        <f t="shared" si="51"/>
        <v>58424636.561744854</v>
      </c>
      <c r="BA36" s="2">
        <f t="shared" si="51"/>
        <v>58306332.675510198</v>
      </c>
      <c r="BB36" s="2">
        <f t="shared" si="51"/>
        <v>58187785.102639809</v>
      </c>
      <c r="BC36" s="2">
        <f t="shared" si="51"/>
        <v>58068993.341179118</v>
      </c>
      <c r="BD36" s="2">
        <f t="shared" si="51"/>
        <v>57949956.888139613</v>
      </c>
      <c r="BE36" s="2">
        <f t="shared" si="51"/>
        <v>57830675.2394967</v>
      </c>
      <c r="BF36" s="2">
        <f t="shared" si="51"/>
        <v>57711147.890187591</v>
      </c>
      <c r="BG36" s="2">
        <f t="shared" si="51"/>
        <v>57591374.334109135</v>
      </c>
      <c r="BH36" s="2">
        <f t="shared" si="51"/>
        <v>57471354.064115703</v>
      </c>
      <c r="BI36" s="2">
        <f t="shared" si="51"/>
        <v>57351086.572017021</v>
      </c>
      <c r="BJ36" s="2">
        <f t="shared" si="51"/>
        <v>57230571.348576032</v>
      </c>
      <c r="BK36" s="2">
        <f t="shared" si="51"/>
        <v>57109807.88350673</v>
      </c>
      <c r="BL36" s="2">
        <f t="shared" si="51"/>
        <v>56988795.665472008</v>
      </c>
      <c r="BM36" s="2">
        <f t="shared" si="51"/>
        <v>56867534.182081483</v>
      </c>
      <c r="BN36" s="2">
        <f t="shared" si="51"/>
        <v>56746022.919889338</v>
      </c>
      <c r="BO36" s="2">
        <f t="shared" si="51"/>
        <v>56624261.364392132</v>
      </c>
      <c r="BP36" s="2">
        <f t="shared" si="51"/>
        <v>56502249.000026636</v>
      </c>
      <c r="BQ36" s="2">
        <f t="shared" si="51"/>
        <v>56379985.310167655</v>
      </c>
      <c r="BR36" s="2">
        <f t="shared" si="51"/>
        <v>56257469.777125821</v>
      </c>
      <c r="BS36" s="2">
        <f t="shared" si="51"/>
        <v>56134701.882145405</v>
      </c>
      <c r="BT36" s="2">
        <f t="shared" si="51"/>
        <v>56011681.105402134</v>
      </c>
      <c r="BU36" s="2">
        <f t="shared" si="51"/>
        <v>55888406.926000983</v>
      </c>
      <c r="BV36" s="2">
        <f t="shared" si="51"/>
        <v>55764878.821973965</v>
      </c>
      <c r="BW36" s="2">
        <f t="shared" si="51"/>
        <v>55641096.270277932</v>
      </c>
      <c r="BX36" s="2">
        <f t="shared" si="51"/>
        <v>55517058.746792339</v>
      </c>
      <c r="BY36" s="2">
        <f t="shared" si="51"/>
        <v>55392765.726317048</v>
      </c>
      <c r="BZ36" s="2">
        <f t="shared" si="51"/>
        <v>55268216.682570092</v>
      </c>
      <c r="CA36" s="2">
        <f t="shared" si="51"/>
        <v>55143411.088185459</v>
      </c>
      <c r="CB36" s="2">
        <f t="shared" si="51"/>
        <v>55018348.414710827</v>
      </c>
      <c r="CC36" s="2">
        <f t="shared" si="51"/>
        <v>54893028.132605374</v>
      </c>
      <c r="CD36" s="2">
        <f t="shared" ref="CD36:EF36" si="52">CD32-CD35</f>
        <v>54767449.71123749</v>
      </c>
      <c r="CE36" s="2">
        <f t="shared" si="52"/>
        <v>54641612.618882567</v>
      </c>
      <c r="CF36" s="2">
        <f t="shared" si="52"/>
        <v>54515516.322720714</v>
      </c>
      <c r="CG36" s="2">
        <f t="shared" si="52"/>
        <v>54389160.288834535</v>
      </c>
      <c r="CH36" s="2">
        <f t="shared" si="52"/>
        <v>54262543.982206844</v>
      </c>
      <c r="CI36" s="2">
        <f t="shared" si="52"/>
        <v>54135666.866718411</v>
      </c>
      <c r="CJ36" s="2">
        <f t="shared" si="52"/>
        <v>54008528.405145682</v>
      </c>
      <c r="CK36" s="2">
        <f t="shared" si="52"/>
        <v>53881128.059158511</v>
      </c>
      <c r="CL36" s="2">
        <f t="shared" si="52"/>
        <v>53753465.289317884</v>
      </c>
      <c r="CM36" s="2">
        <f t="shared" si="52"/>
        <v>53625539.555073634</v>
      </c>
      <c r="CN36" s="2">
        <f t="shared" si="52"/>
        <v>53497350.314762138</v>
      </c>
      <c r="CO36" s="2">
        <f t="shared" si="52"/>
        <v>53368897.025604047</v>
      </c>
      <c r="CP36" s="2">
        <f t="shared" si="52"/>
        <v>53240179.143701963</v>
      </c>
      <c r="CQ36" s="2">
        <f t="shared" si="52"/>
        <v>53111196.12403816</v>
      </c>
      <c r="CR36" s="2">
        <f t="shared" si="52"/>
        <v>0</v>
      </c>
      <c r="CS36" s="2">
        <f t="shared" si="52"/>
        <v>0</v>
      </c>
      <c r="CT36" s="2">
        <f t="shared" si="52"/>
        <v>0</v>
      </c>
      <c r="CU36" s="2">
        <f t="shared" si="52"/>
        <v>0</v>
      </c>
      <c r="CV36" s="2">
        <f t="shared" si="52"/>
        <v>0</v>
      </c>
      <c r="CW36" s="2">
        <f t="shared" si="52"/>
        <v>0</v>
      </c>
      <c r="CX36" s="2">
        <f t="shared" si="52"/>
        <v>0</v>
      </c>
      <c r="CY36" s="2">
        <f t="shared" si="52"/>
        <v>0</v>
      </c>
      <c r="CZ36" s="2">
        <f t="shared" si="52"/>
        <v>0</v>
      </c>
      <c r="DA36" s="2">
        <f t="shared" si="52"/>
        <v>0</v>
      </c>
      <c r="DB36" s="2">
        <f t="shared" si="52"/>
        <v>0</v>
      </c>
      <c r="DC36" s="2">
        <f t="shared" si="52"/>
        <v>0</v>
      </c>
      <c r="DD36" s="2">
        <f t="shared" si="52"/>
        <v>0</v>
      </c>
      <c r="DE36" s="2">
        <f t="shared" si="52"/>
        <v>0</v>
      </c>
      <c r="DF36" s="2">
        <f t="shared" si="52"/>
        <v>0</v>
      </c>
      <c r="DG36" s="2">
        <f t="shared" si="52"/>
        <v>0</v>
      </c>
      <c r="DH36" s="2">
        <f t="shared" si="52"/>
        <v>0</v>
      </c>
      <c r="DI36" s="2">
        <f t="shared" si="52"/>
        <v>0</v>
      </c>
      <c r="DJ36" s="2">
        <f t="shared" si="52"/>
        <v>0</v>
      </c>
      <c r="DK36" s="2">
        <f t="shared" si="52"/>
        <v>0</v>
      </c>
      <c r="DL36" s="2">
        <f t="shared" si="52"/>
        <v>0</v>
      </c>
      <c r="DM36" s="2">
        <f t="shared" si="52"/>
        <v>0</v>
      </c>
      <c r="DN36" s="2">
        <f t="shared" si="52"/>
        <v>0</v>
      </c>
      <c r="DO36" s="2">
        <f t="shared" si="52"/>
        <v>0</v>
      </c>
      <c r="DP36" s="2">
        <f t="shared" si="52"/>
        <v>0</v>
      </c>
      <c r="DQ36" s="2">
        <f t="shared" si="52"/>
        <v>0</v>
      </c>
      <c r="DR36" s="2">
        <f t="shared" si="52"/>
        <v>0</v>
      </c>
      <c r="DS36" s="2">
        <f t="shared" si="52"/>
        <v>0</v>
      </c>
      <c r="DT36" s="2">
        <f t="shared" si="52"/>
        <v>0</v>
      </c>
      <c r="DU36" s="2">
        <f t="shared" si="52"/>
        <v>0</v>
      </c>
      <c r="DV36" s="2">
        <f t="shared" si="52"/>
        <v>0</v>
      </c>
      <c r="DW36" s="2">
        <f t="shared" si="52"/>
        <v>0</v>
      </c>
      <c r="DX36" s="2">
        <f t="shared" si="52"/>
        <v>0</v>
      </c>
      <c r="DY36" s="2">
        <f t="shared" si="52"/>
        <v>0</v>
      </c>
      <c r="DZ36" s="2">
        <f t="shared" si="52"/>
        <v>0</v>
      </c>
      <c r="EA36" s="2">
        <f t="shared" si="52"/>
        <v>0</v>
      </c>
      <c r="EB36" s="2">
        <f t="shared" si="52"/>
        <v>0</v>
      </c>
      <c r="EC36" s="2">
        <f t="shared" si="52"/>
        <v>0</v>
      </c>
      <c r="ED36" s="2">
        <f t="shared" si="52"/>
        <v>0</v>
      </c>
      <c r="EE36" s="2">
        <f t="shared" si="52"/>
        <v>0</v>
      </c>
      <c r="EF36" s="2">
        <f t="shared" si="52"/>
        <v>0</v>
      </c>
      <c r="EG36" s="10"/>
    </row>
    <row r="37" spans="1:137" x14ac:dyDescent="0.25">
      <c r="A37" s="4"/>
      <c r="B37" s="12" t="s">
        <v>13</v>
      </c>
      <c r="C37" s="2"/>
      <c r="D37" s="2"/>
      <c r="E37" s="2"/>
      <c r="F37" s="4"/>
      <c r="G37" s="2" t="s">
        <v>41</v>
      </c>
      <c r="H37" s="26">
        <v>2.5000000000000001E-2</v>
      </c>
      <c r="I37" s="2"/>
      <c r="J37" s="45">
        <f>SUM(P34:EF34)</f>
        <v>7140540.79276451</v>
      </c>
      <c r="K37" s="10"/>
      <c r="L37" s="4"/>
      <c r="M37" s="2"/>
      <c r="N37" s="10"/>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10"/>
    </row>
    <row r="38" spans="1:137" x14ac:dyDescent="0.25">
      <c r="A38" s="4"/>
      <c r="B38" s="2" t="s">
        <v>14</v>
      </c>
      <c r="C38" s="2"/>
      <c r="D38" s="18">
        <f>D27</f>
        <v>275000</v>
      </c>
      <c r="E38" s="2"/>
      <c r="F38" s="4"/>
      <c r="G38" s="2" t="s">
        <v>46</v>
      </c>
      <c r="H38" s="30">
        <v>30</v>
      </c>
      <c r="I38" s="2"/>
      <c r="J38" s="2"/>
      <c r="K38" s="10"/>
      <c r="L38" s="4"/>
      <c r="M38" s="39" t="s">
        <v>72</v>
      </c>
      <c r="N38" s="42">
        <f>N28-N34</f>
        <v>63626599.207235493</v>
      </c>
      <c r="O38" s="39"/>
      <c r="P38" s="39">
        <f t="shared" ref="P38:AU38" si="53">P28+P31-P33</f>
        <v>-26350000</v>
      </c>
      <c r="Q38" s="39">
        <f t="shared" si="53"/>
        <v>0</v>
      </c>
      <c r="R38" s="39">
        <f t="shared" si="53"/>
        <v>-150475.44644348379</v>
      </c>
      <c r="S38" s="39">
        <f t="shared" si="53"/>
        <v>-363069.57149367203</v>
      </c>
      <c r="T38" s="39">
        <f t="shared" si="53"/>
        <v>-784674.06077201292</v>
      </c>
      <c r="U38" s="39">
        <f t="shared" si="53"/>
        <v>-1519034.4127679961</v>
      </c>
      <c r="V38" s="39">
        <f t="shared" si="53"/>
        <v>-2634073.9433723707</v>
      </c>
      <c r="W38" s="39">
        <f t="shared" si="53"/>
        <v>-4091410.042163156</v>
      </c>
      <c r="X38" s="39">
        <f t="shared" si="53"/>
        <v>-5692524.313467199</v>
      </c>
      <c r="Y38" s="39">
        <f t="shared" si="53"/>
        <v>-7094556.4148873547</v>
      </c>
      <c r="Z38" s="39">
        <f t="shared" si="53"/>
        <v>-7920181.7946327552</v>
      </c>
      <c r="AA38" s="39">
        <f t="shared" si="53"/>
        <v>-7920181.7946327589</v>
      </c>
      <c r="AB38" s="39">
        <f t="shared" si="53"/>
        <v>-7094556.4148873519</v>
      </c>
      <c r="AC38" s="39">
        <f t="shared" si="53"/>
        <v>-5692524.313467199</v>
      </c>
      <c r="AD38" s="39">
        <f t="shared" si="53"/>
        <v>-4091410.042163156</v>
      </c>
      <c r="AE38" s="39">
        <f t="shared" si="53"/>
        <v>-2634073.9433723651</v>
      </c>
      <c r="AF38" s="39">
        <f t="shared" si="53"/>
        <v>-1519034.4127679975</v>
      </c>
      <c r="AG38" s="39">
        <f t="shared" si="53"/>
        <v>-784674.06077201292</v>
      </c>
      <c r="AH38" s="39">
        <f t="shared" si="53"/>
        <v>-363069.57149367628</v>
      </c>
      <c r="AI38" s="39">
        <f t="shared" si="53"/>
        <v>-150475.44644348175</v>
      </c>
      <c r="AJ38" s="39">
        <f t="shared" si="53"/>
        <v>69699275.928323075</v>
      </c>
      <c r="AK38" s="39">
        <f t="shared" si="53"/>
        <v>264675.92832307803</v>
      </c>
      <c r="AL38" s="39">
        <f t="shared" si="53"/>
        <v>264675.92832307803</v>
      </c>
      <c r="AM38" s="39">
        <f t="shared" si="53"/>
        <v>264675.92832307803</v>
      </c>
      <c r="AN38" s="39">
        <f t="shared" si="53"/>
        <v>264675.92832307803</v>
      </c>
      <c r="AO38" s="39">
        <f t="shared" si="53"/>
        <v>264675.92832307803</v>
      </c>
      <c r="AP38" s="39">
        <f t="shared" si="53"/>
        <v>264675.92832307803</v>
      </c>
      <c r="AQ38" s="39">
        <f t="shared" si="53"/>
        <v>264675.92832307803</v>
      </c>
      <c r="AR38" s="39">
        <f t="shared" si="53"/>
        <v>264675.92832307803</v>
      </c>
      <c r="AS38" s="39">
        <f t="shared" si="53"/>
        <v>264675.92832307803</v>
      </c>
      <c r="AT38" s="39">
        <f t="shared" si="53"/>
        <v>264675.92832307803</v>
      </c>
      <c r="AU38" s="39">
        <f t="shared" si="53"/>
        <v>264675.92832307803</v>
      </c>
      <c r="AV38" s="39">
        <f t="shared" ref="AV38:CA38" si="54">AV28+AV31-AV33</f>
        <v>264675.92832307803</v>
      </c>
      <c r="AW38" s="39">
        <f t="shared" si="54"/>
        <v>264675.92832307803</v>
      </c>
      <c r="AX38" s="39">
        <f t="shared" si="54"/>
        <v>264675.92832307803</v>
      </c>
      <c r="AY38" s="39">
        <f t="shared" si="54"/>
        <v>264675.92832307803</v>
      </c>
      <c r="AZ38" s="39">
        <f t="shared" si="54"/>
        <v>264675.92832307803</v>
      </c>
      <c r="BA38" s="39">
        <f t="shared" si="54"/>
        <v>264675.92832307803</v>
      </c>
      <c r="BB38" s="39">
        <f t="shared" si="54"/>
        <v>264675.92832307803</v>
      </c>
      <c r="BC38" s="39">
        <f t="shared" si="54"/>
        <v>264675.92832307803</v>
      </c>
      <c r="BD38" s="39">
        <f t="shared" si="54"/>
        <v>264675.92832307803</v>
      </c>
      <c r="BE38" s="39">
        <f t="shared" si="54"/>
        <v>264675.92832307803</v>
      </c>
      <c r="BF38" s="39">
        <f t="shared" si="54"/>
        <v>264675.92832307803</v>
      </c>
      <c r="BG38" s="39">
        <f t="shared" si="54"/>
        <v>264675.92832307803</v>
      </c>
      <c r="BH38" s="39">
        <f t="shared" si="54"/>
        <v>264675.92832307803</v>
      </c>
      <c r="BI38" s="39">
        <f t="shared" si="54"/>
        <v>264675.92832307803</v>
      </c>
      <c r="BJ38" s="39">
        <f t="shared" si="54"/>
        <v>264675.92832307803</v>
      </c>
      <c r="BK38" s="39">
        <f t="shared" si="54"/>
        <v>264675.92832307803</v>
      </c>
      <c r="BL38" s="39">
        <f t="shared" si="54"/>
        <v>264675.92832307803</v>
      </c>
      <c r="BM38" s="39">
        <f t="shared" si="54"/>
        <v>264675.92832307803</v>
      </c>
      <c r="BN38" s="39">
        <f t="shared" si="54"/>
        <v>264675.92832307803</v>
      </c>
      <c r="BO38" s="39">
        <f t="shared" si="54"/>
        <v>264675.92832307803</v>
      </c>
      <c r="BP38" s="39">
        <f t="shared" si="54"/>
        <v>264675.92832307803</v>
      </c>
      <c r="BQ38" s="39">
        <f t="shared" si="54"/>
        <v>264675.92832307803</v>
      </c>
      <c r="BR38" s="39">
        <f t="shared" si="54"/>
        <v>264675.92832307803</v>
      </c>
      <c r="BS38" s="39">
        <f t="shared" si="54"/>
        <v>264675.92832307803</v>
      </c>
      <c r="BT38" s="39">
        <f t="shared" si="54"/>
        <v>264675.92832307803</v>
      </c>
      <c r="BU38" s="39">
        <f t="shared" si="54"/>
        <v>264675.92832307803</v>
      </c>
      <c r="BV38" s="39">
        <f t="shared" si="54"/>
        <v>264675.92832307803</v>
      </c>
      <c r="BW38" s="39">
        <f t="shared" si="54"/>
        <v>264675.92832307803</v>
      </c>
      <c r="BX38" s="39">
        <f t="shared" si="54"/>
        <v>264675.92832307803</v>
      </c>
      <c r="BY38" s="39">
        <f t="shared" si="54"/>
        <v>264675.92832307803</v>
      </c>
      <c r="BZ38" s="39">
        <f t="shared" si="54"/>
        <v>264675.92832307803</v>
      </c>
      <c r="CA38" s="39">
        <f t="shared" si="54"/>
        <v>264675.92832307803</v>
      </c>
      <c r="CB38" s="39">
        <f t="shared" ref="CB38:DG38" si="55">CB28+CB31-CB33</f>
        <v>264675.92832307803</v>
      </c>
      <c r="CC38" s="39">
        <f t="shared" si="55"/>
        <v>264675.92832307803</v>
      </c>
      <c r="CD38" s="39">
        <f t="shared" si="55"/>
        <v>264675.92832307803</v>
      </c>
      <c r="CE38" s="39">
        <f t="shared" si="55"/>
        <v>264675.92832307803</v>
      </c>
      <c r="CF38" s="39">
        <f t="shared" si="55"/>
        <v>264675.92832307803</v>
      </c>
      <c r="CG38" s="39">
        <f t="shared" si="55"/>
        <v>264675.92832307803</v>
      </c>
      <c r="CH38" s="39">
        <f t="shared" si="55"/>
        <v>264675.92832307803</v>
      </c>
      <c r="CI38" s="39">
        <f t="shared" si="55"/>
        <v>264675.92832307803</v>
      </c>
      <c r="CJ38" s="39">
        <f t="shared" si="55"/>
        <v>264675.92832307803</v>
      </c>
      <c r="CK38" s="39">
        <f t="shared" si="55"/>
        <v>264675.92832307803</v>
      </c>
      <c r="CL38" s="39">
        <f t="shared" si="55"/>
        <v>264675.92832307803</v>
      </c>
      <c r="CM38" s="39">
        <f t="shared" si="55"/>
        <v>264675.92832307803</v>
      </c>
      <c r="CN38" s="39">
        <f t="shared" si="55"/>
        <v>264675.92832307803</v>
      </c>
      <c r="CO38" s="39">
        <f t="shared" si="55"/>
        <v>264675.92832307803</v>
      </c>
      <c r="CP38" s="39">
        <f t="shared" si="55"/>
        <v>264675.92832307803</v>
      </c>
      <c r="CQ38" s="39">
        <f t="shared" si="55"/>
        <v>264675.92832307803</v>
      </c>
      <c r="CR38" s="39">
        <f t="shared" si="55"/>
        <v>65161443.507850818</v>
      </c>
      <c r="CS38" s="39">
        <f t="shared" si="55"/>
        <v>0</v>
      </c>
      <c r="CT38" s="39">
        <f t="shared" si="55"/>
        <v>0</v>
      </c>
      <c r="CU38" s="39">
        <f t="shared" si="55"/>
        <v>0</v>
      </c>
      <c r="CV38" s="39">
        <f t="shared" si="55"/>
        <v>0</v>
      </c>
      <c r="CW38" s="39">
        <f t="shared" si="55"/>
        <v>0</v>
      </c>
      <c r="CX38" s="39">
        <f t="shared" si="55"/>
        <v>0</v>
      </c>
      <c r="CY38" s="39">
        <f t="shared" si="55"/>
        <v>0</v>
      </c>
      <c r="CZ38" s="39">
        <f t="shared" si="55"/>
        <v>0</v>
      </c>
      <c r="DA38" s="39">
        <f t="shared" si="55"/>
        <v>0</v>
      </c>
      <c r="DB38" s="39">
        <f t="shared" si="55"/>
        <v>0</v>
      </c>
      <c r="DC38" s="39">
        <f t="shared" si="55"/>
        <v>0</v>
      </c>
      <c r="DD38" s="39">
        <f t="shared" si="55"/>
        <v>0</v>
      </c>
      <c r="DE38" s="39">
        <f t="shared" si="55"/>
        <v>0</v>
      </c>
      <c r="DF38" s="39">
        <f t="shared" si="55"/>
        <v>0</v>
      </c>
      <c r="DG38" s="39">
        <f t="shared" si="55"/>
        <v>0</v>
      </c>
      <c r="DH38" s="39">
        <f t="shared" ref="DH38:EF38" si="56">DH28+DH31-DH33</f>
        <v>0</v>
      </c>
      <c r="DI38" s="39">
        <f t="shared" si="56"/>
        <v>0</v>
      </c>
      <c r="DJ38" s="39">
        <f t="shared" si="56"/>
        <v>0</v>
      </c>
      <c r="DK38" s="39">
        <f t="shared" si="56"/>
        <v>0</v>
      </c>
      <c r="DL38" s="39">
        <f t="shared" si="56"/>
        <v>0</v>
      </c>
      <c r="DM38" s="39">
        <f t="shared" si="56"/>
        <v>0</v>
      </c>
      <c r="DN38" s="39">
        <f t="shared" si="56"/>
        <v>0</v>
      </c>
      <c r="DO38" s="39">
        <f t="shared" si="56"/>
        <v>0</v>
      </c>
      <c r="DP38" s="39">
        <f t="shared" si="56"/>
        <v>0</v>
      </c>
      <c r="DQ38" s="39">
        <f t="shared" si="56"/>
        <v>0</v>
      </c>
      <c r="DR38" s="39">
        <f t="shared" si="56"/>
        <v>0</v>
      </c>
      <c r="DS38" s="39">
        <f t="shared" si="56"/>
        <v>0</v>
      </c>
      <c r="DT38" s="39">
        <f t="shared" si="56"/>
        <v>0</v>
      </c>
      <c r="DU38" s="39">
        <f t="shared" si="56"/>
        <v>0</v>
      </c>
      <c r="DV38" s="39">
        <f t="shared" si="56"/>
        <v>0</v>
      </c>
      <c r="DW38" s="39">
        <f t="shared" si="56"/>
        <v>0</v>
      </c>
      <c r="DX38" s="39">
        <f t="shared" si="56"/>
        <v>0</v>
      </c>
      <c r="DY38" s="39">
        <f t="shared" si="56"/>
        <v>0</v>
      </c>
      <c r="DZ38" s="39">
        <f t="shared" si="56"/>
        <v>0</v>
      </c>
      <c r="EA38" s="39">
        <f t="shared" si="56"/>
        <v>0</v>
      </c>
      <c r="EB38" s="39">
        <f t="shared" si="56"/>
        <v>0</v>
      </c>
      <c r="EC38" s="39">
        <f t="shared" si="56"/>
        <v>0</v>
      </c>
      <c r="ED38" s="39">
        <f t="shared" si="56"/>
        <v>0</v>
      </c>
      <c r="EE38" s="39">
        <f t="shared" si="56"/>
        <v>0</v>
      </c>
      <c r="EF38" s="39">
        <f t="shared" si="56"/>
        <v>0</v>
      </c>
      <c r="EG38" s="10"/>
    </row>
    <row r="39" spans="1:137" x14ac:dyDescent="0.25">
      <c r="A39" s="4"/>
      <c r="B39" s="2" t="s">
        <v>34</v>
      </c>
      <c r="C39" s="5">
        <v>200</v>
      </c>
      <c r="D39" s="27">
        <f>D38*C39</f>
        <v>55000000</v>
      </c>
      <c r="E39" s="2"/>
      <c r="F39" s="4"/>
      <c r="G39" s="2" t="s">
        <v>47</v>
      </c>
      <c r="H39" s="2">
        <f>I36*H37</f>
        <v>1509975</v>
      </c>
      <c r="I39" s="2"/>
      <c r="J39" s="2"/>
      <c r="K39" s="10"/>
      <c r="L39" s="4"/>
      <c r="M39" s="2"/>
      <c r="N39" s="10"/>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10"/>
    </row>
    <row r="40" spans="1:137" ht="15.75" thickBot="1" x14ac:dyDescent="0.3">
      <c r="A40" s="4"/>
      <c r="B40" s="2" t="s">
        <v>35</v>
      </c>
      <c r="C40" s="26">
        <v>0.1</v>
      </c>
      <c r="D40" s="28">
        <f>D39*C40</f>
        <v>5500000</v>
      </c>
      <c r="E40" s="2"/>
      <c r="F40" s="4"/>
      <c r="G40" s="2" t="s">
        <v>48</v>
      </c>
      <c r="H40" s="2">
        <f>(-PMT(H37/12,H38*12,I36)*12)-H39</f>
        <v>1353813.8601230634</v>
      </c>
      <c r="I40" s="2"/>
      <c r="J40" s="2"/>
      <c r="K40" s="10"/>
      <c r="L40" s="4"/>
      <c r="M40" s="12" t="s">
        <v>39</v>
      </c>
      <c r="N40" s="10"/>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10"/>
    </row>
    <row r="41" spans="1:137" ht="15.75" thickTop="1" x14ac:dyDescent="0.25">
      <c r="A41" s="4"/>
      <c r="B41" s="12" t="s">
        <v>16</v>
      </c>
      <c r="C41" s="2"/>
      <c r="D41" s="2"/>
      <c r="E41" s="12">
        <f>SUM(D39:D40)</f>
        <v>60500000</v>
      </c>
      <c r="F41" s="4"/>
      <c r="G41" s="2" t="s">
        <v>49</v>
      </c>
      <c r="H41" s="2">
        <f>I27-H39-H40</f>
        <v>3176111.1398769366</v>
      </c>
      <c r="I41" s="2"/>
      <c r="J41" s="2"/>
      <c r="K41" s="10"/>
      <c r="L41" s="4"/>
      <c r="M41" s="2" t="s">
        <v>62</v>
      </c>
      <c r="N41" s="10"/>
      <c r="O41" s="2"/>
      <c r="P41" s="2">
        <f t="shared" ref="P41:AU41" si="57">-SUM(P17:P18)</f>
        <v>0</v>
      </c>
      <c r="Q41" s="2">
        <f t="shared" si="57"/>
        <v>0</v>
      </c>
      <c r="R41" s="2">
        <f t="shared" si="57"/>
        <v>150475.44644348379</v>
      </c>
      <c r="S41" s="2">
        <f t="shared" si="57"/>
        <v>363069.57149367203</v>
      </c>
      <c r="T41" s="2">
        <f t="shared" si="57"/>
        <v>784674.06077201292</v>
      </c>
      <c r="U41" s="2">
        <f t="shared" si="57"/>
        <v>1519034.4127679961</v>
      </c>
      <c r="V41" s="2">
        <f t="shared" si="57"/>
        <v>2634073.9433723707</v>
      </c>
      <c r="W41" s="2">
        <f t="shared" si="57"/>
        <v>4091410.042163156</v>
      </c>
      <c r="X41" s="2">
        <f t="shared" si="57"/>
        <v>5692524.313467199</v>
      </c>
      <c r="Y41" s="2">
        <f t="shared" si="57"/>
        <v>7094556.4148873547</v>
      </c>
      <c r="Z41" s="2">
        <f t="shared" si="57"/>
        <v>7920181.7946327552</v>
      </c>
      <c r="AA41" s="2">
        <f t="shared" si="57"/>
        <v>7920181.7946327589</v>
      </c>
      <c r="AB41" s="2">
        <f t="shared" si="57"/>
        <v>7094556.4148873519</v>
      </c>
      <c r="AC41" s="2">
        <f t="shared" si="57"/>
        <v>5692524.313467199</v>
      </c>
      <c r="AD41" s="2">
        <f t="shared" si="57"/>
        <v>4091410.042163156</v>
      </c>
      <c r="AE41" s="2">
        <f t="shared" si="57"/>
        <v>2634073.9433723651</v>
      </c>
      <c r="AF41" s="2">
        <f t="shared" si="57"/>
        <v>1519034.4127679975</v>
      </c>
      <c r="AG41" s="2">
        <f t="shared" si="57"/>
        <v>784674.06077201292</v>
      </c>
      <c r="AH41" s="2">
        <f t="shared" si="57"/>
        <v>363069.57149367628</v>
      </c>
      <c r="AI41" s="2">
        <f t="shared" si="57"/>
        <v>150475.44644348175</v>
      </c>
      <c r="AJ41" s="2">
        <f t="shared" si="57"/>
        <v>0</v>
      </c>
      <c r="AK41" s="2">
        <f t="shared" si="57"/>
        <v>0</v>
      </c>
      <c r="AL41" s="2">
        <f t="shared" si="57"/>
        <v>0</v>
      </c>
      <c r="AM41" s="2">
        <f t="shared" si="57"/>
        <v>0</v>
      </c>
      <c r="AN41" s="2">
        <f t="shared" si="57"/>
        <v>0</v>
      </c>
      <c r="AO41" s="2">
        <f t="shared" si="57"/>
        <v>0</v>
      </c>
      <c r="AP41" s="2">
        <f t="shared" si="57"/>
        <v>0</v>
      </c>
      <c r="AQ41" s="2">
        <f t="shared" si="57"/>
        <v>0</v>
      </c>
      <c r="AR41" s="2">
        <f t="shared" si="57"/>
        <v>0</v>
      </c>
      <c r="AS41" s="2">
        <f t="shared" si="57"/>
        <v>0</v>
      </c>
      <c r="AT41" s="2">
        <f t="shared" si="57"/>
        <v>0</v>
      </c>
      <c r="AU41" s="2">
        <f t="shared" si="57"/>
        <v>0</v>
      </c>
      <c r="AV41" s="2">
        <f t="shared" ref="AV41:CA41" si="58">-SUM(AV17:AV18)</f>
        <v>0</v>
      </c>
      <c r="AW41" s="2">
        <f t="shared" si="58"/>
        <v>0</v>
      </c>
      <c r="AX41" s="2">
        <f t="shared" si="58"/>
        <v>0</v>
      </c>
      <c r="AY41" s="2">
        <f t="shared" si="58"/>
        <v>0</v>
      </c>
      <c r="AZ41" s="2">
        <f t="shared" si="58"/>
        <v>0</v>
      </c>
      <c r="BA41" s="2">
        <f t="shared" si="58"/>
        <v>0</v>
      </c>
      <c r="BB41" s="2">
        <f t="shared" si="58"/>
        <v>0</v>
      </c>
      <c r="BC41" s="2">
        <f t="shared" si="58"/>
        <v>0</v>
      </c>
      <c r="BD41" s="2">
        <f t="shared" si="58"/>
        <v>0</v>
      </c>
      <c r="BE41" s="2">
        <f t="shared" si="58"/>
        <v>0</v>
      </c>
      <c r="BF41" s="2">
        <f t="shared" si="58"/>
        <v>0</v>
      </c>
      <c r="BG41" s="2">
        <f t="shared" si="58"/>
        <v>0</v>
      </c>
      <c r="BH41" s="2">
        <f t="shared" si="58"/>
        <v>0</v>
      </c>
      <c r="BI41" s="2">
        <f t="shared" si="58"/>
        <v>0</v>
      </c>
      <c r="BJ41" s="2">
        <f t="shared" si="58"/>
        <v>0</v>
      </c>
      <c r="BK41" s="2">
        <f t="shared" si="58"/>
        <v>0</v>
      </c>
      <c r="BL41" s="2">
        <f t="shared" si="58"/>
        <v>0</v>
      </c>
      <c r="BM41" s="2">
        <f t="shared" si="58"/>
        <v>0</v>
      </c>
      <c r="BN41" s="2">
        <f t="shared" si="58"/>
        <v>0</v>
      </c>
      <c r="BO41" s="2">
        <f t="shared" si="58"/>
        <v>0</v>
      </c>
      <c r="BP41" s="2">
        <f t="shared" si="58"/>
        <v>0</v>
      </c>
      <c r="BQ41" s="2">
        <f t="shared" si="58"/>
        <v>0</v>
      </c>
      <c r="BR41" s="2">
        <f t="shared" si="58"/>
        <v>0</v>
      </c>
      <c r="BS41" s="2">
        <f t="shared" si="58"/>
        <v>0</v>
      </c>
      <c r="BT41" s="2">
        <f t="shared" si="58"/>
        <v>0</v>
      </c>
      <c r="BU41" s="2">
        <f t="shared" si="58"/>
        <v>0</v>
      </c>
      <c r="BV41" s="2">
        <f t="shared" si="58"/>
        <v>0</v>
      </c>
      <c r="BW41" s="2">
        <f t="shared" si="58"/>
        <v>0</v>
      </c>
      <c r="BX41" s="2">
        <f t="shared" si="58"/>
        <v>0</v>
      </c>
      <c r="BY41" s="2">
        <f t="shared" si="58"/>
        <v>0</v>
      </c>
      <c r="BZ41" s="2">
        <f t="shared" si="58"/>
        <v>0</v>
      </c>
      <c r="CA41" s="2">
        <f t="shared" si="58"/>
        <v>0</v>
      </c>
      <c r="CB41" s="2">
        <f t="shared" ref="CB41:DG41" si="59">-SUM(CB17:CB18)</f>
        <v>0</v>
      </c>
      <c r="CC41" s="2">
        <f t="shared" si="59"/>
        <v>0</v>
      </c>
      <c r="CD41" s="2">
        <f t="shared" si="59"/>
        <v>0</v>
      </c>
      <c r="CE41" s="2">
        <f t="shared" si="59"/>
        <v>0</v>
      </c>
      <c r="CF41" s="2">
        <f t="shared" si="59"/>
        <v>0</v>
      </c>
      <c r="CG41" s="2">
        <f t="shared" si="59"/>
        <v>0</v>
      </c>
      <c r="CH41" s="2">
        <f t="shared" si="59"/>
        <v>0</v>
      </c>
      <c r="CI41" s="2">
        <f t="shared" si="59"/>
        <v>0</v>
      </c>
      <c r="CJ41" s="2">
        <f t="shared" si="59"/>
        <v>0</v>
      </c>
      <c r="CK41" s="2">
        <f t="shared" si="59"/>
        <v>0</v>
      </c>
      <c r="CL41" s="2">
        <f t="shared" si="59"/>
        <v>0</v>
      </c>
      <c r="CM41" s="2">
        <f t="shared" si="59"/>
        <v>0</v>
      </c>
      <c r="CN41" s="2">
        <f t="shared" si="59"/>
        <v>0</v>
      </c>
      <c r="CO41" s="2">
        <f t="shared" si="59"/>
        <v>0</v>
      </c>
      <c r="CP41" s="2">
        <f t="shared" si="59"/>
        <v>0</v>
      </c>
      <c r="CQ41" s="2">
        <f t="shared" si="59"/>
        <v>0</v>
      </c>
      <c r="CR41" s="2">
        <f t="shared" si="59"/>
        <v>0</v>
      </c>
      <c r="CS41" s="2">
        <f t="shared" si="59"/>
        <v>0</v>
      </c>
      <c r="CT41" s="2">
        <f t="shared" si="59"/>
        <v>0</v>
      </c>
      <c r="CU41" s="2">
        <f t="shared" si="59"/>
        <v>0</v>
      </c>
      <c r="CV41" s="2">
        <f t="shared" si="59"/>
        <v>0</v>
      </c>
      <c r="CW41" s="2">
        <f t="shared" si="59"/>
        <v>0</v>
      </c>
      <c r="CX41" s="2">
        <f t="shared" si="59"/>
        <v>0</v>
      </c>
      <c r="CY41" s="2">
        <f t="shared" si="59"/>
        <v>0</v>
      </c>
      <c r="CZ41" s="2">
        <f t="shared" si="59"/>
        <v>0</v>
      </c>
      <c r="DA41" s="2">
        <f t="shared" si="59"/>
        <v>0</v>
      </c>
      <c r="DB41" s="2">
        <f t="shared" si="59"/>
        <v>0</v>
      </c>
      <c r="DC41" s="2">
        <f t="shared" si="59"/>
        <v>0</v>
      </c>
      <c r="DD41" s="2">
        <f t="shared" si="59"/>
        <v>0</v>
      </c>
      <c r="DE41" s="2">
        <f t="shared" si="59"/>
        <v>0</v>
      </c>
      <c r="DF41" s="2">
        <f t="shared" si="59"/>
        <v>0</v>
      </c>
      <c r="DG41" s="2">
        <f t="shared" si="59"/>
        <v>0</v>
      </c>
      <c r="DH41" s="2">
        <f t="shared" ref="DH41:EF41" si="60">-SUM(DH17:DH18)</f>
        <v>0</v>
      </c>
      <c r="DI41" s="2">
        <f t="shared" si="60"/>
        <v>0</v>
      </c>
      <c r="DJ41" s="2">
        <f t="shared" si="60"/>
        <v>0</v>
      </c>
      <c r="DK41" s="2">
        <f t="shared" si="60"/>
        <v>0</v>
      </c>
      <c r="DL41" s="2">
        <f t="shared" si="60"/>
        <v>0</v>
      </c>
      <c r="DM41" s="2">
        <f t="shared" si="60"/>
        <v>0</v>
      </c>
      <c r="DN41" s="2">
        <f t="shared" si="60"/>
        <v>0</v>
      </c>
      <c r="DO41" s="2">
        <f t="shared" si="60"/>
        <v>0</v>
      </c>
      <c r="DP41" s="2">
        <f t="shared" si="60"/>
        <v>0</v>
      </c>
      <c r="DQ41" s="2">
        <f t="shared" si="60"/>
        <v>0</v>
      </c>
      <c r="DR41" s="2">
        <f t="shared" si="60"/>
        <v>0</v>
      </c>
      <c r="DS41" s="2">
        <f t="shared" si="60"/>
        <v>0</v>
      </c>
      <c r="DT41" s="2">
        <f t="shared" si="60"/>
        <v>0</v>
      </c>
      <c r="DU41" s="2">
        <f t="shared" si="60"/>
        <v>0</v>
      </c>
      <c r="DV41" s="2">
        <f t="shared" si="60"/>
        <v>0</v>
      </c>
      <c r="DW41" s="2">
        <f t="shared" si="60"/>
        <v>0</v>
      </c>
      <c r="DX41" s="2">
        <f t="shared" si="60"/>
        <v>0</v>
      </c>
      <c r="DY41" s="2">
        <f t="shared" si="60"/>
        <v>0</v>
      </c>
      <c r="DZ41" s="2">
        <f t="shared" si="60"/>
        <v>0</v>
      </c>
      <c r="EA41" s="2">
        <f t="shared" si="60"/>
        <v>0</v>
      </c>
      <c r="EB41" s="2">
        <f t="shared" si="60"/>
        <v>0</v>
      </c>
      <c r="EC41" s="2">
        <f t="shared" si="60"/>
        <v>0</v>
      </c>
      <c r="ED41" s="2">
        <f t="shared" si="60"/>
        <v>0</v>
      </c>
      <c r="EE41" s="2">
        <f t="shared" si="60"/>
        <v>0</v>
      </c>
      <c r="EF41" s="2">
        <f t="shared" si="60"/>
        <v>0</v>
      </c>
      <c r="EG41" s="10"/>
    </row>
    <row r="42" spans="1:137" x14ac:dyDescent="0.25">
      <c r="A42" s="2"/>
      <c r="B42" s="2"/>
      <c r="C42" s="2"/>
      <c r="D42" s="2"/>
      <c r="E42" s="2"/>
      <c r="F42" s="2"/>
      <c r="G42" s="2" t="s">
        <v>50</v>
      </c>
      <c r="H42" s="31">
        <f>(I27/SUM(H39:H40))</f>
        <v>2.1090591153917861</v>
      </c>
      <c r="I42" s="2"/>
      <c r="J42" s="2"/>
      <c r="K42" s="10"/>
      <c r="L42" s="4"/>
      <c r="M42" s="2"/>
      <c r="N42" s="10"/>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10"/>
    </row>
    <row r="43" spans="1:137" ht="18.75" x14ac:dyDescent="0.3">
      <c r="A43" s="2"/>
      <c r="B43" s="11" t="s">
        <v>39</v>
      </c>
      <c r="C43" s="2"/>
      <c r="D43" s="2"/>
      <c r="E43" s="4"/>
      <c r="F43" s="2"/>
      <c r="G43" s="2"/>
      <c r="H43" s="2"/>
      <c r="I43" s="2"/>
      <c r="J43" s="2"/>
      <c r="K43" s="10"/>
      <c r="L43" s="4"/>
      <c r="M43" s="12" t="s">
        <v>63</v>
      </c>
      <c r="N43" s="10"/>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10"/>
    </row>
    <row r="44" spans="1:137" x14ac:dyDescent="0.25">
      <c r="A44" s="2"/>
      <c r="B44" s="22"/>
      <c r="C44" s="22"/>
      <c r="D44" s="22"/>
      <c r="E44" s="4"/>
      <c r="F44" s="2"/>
      <c r="G44" s="2"/>
      <c r="H44" s="2"/>
      <c r="I44" s="2"/>
      <c r="J44" s="2"/>
      <c r="K44" s="10"/>
      <c r="L44" s="2"/>
      <c r="M44" s="2" t="s">
        <v>58</v>
      </c>
      <c r="N44" s="10"/>
      <c r="O44" s="2"/>
      <c r="P44" s="2">
        <f>E41-D47</f>
        <v>24200000</v>
      </c>
      <c r="Q44" s="2">
        <f>P46</f>
        <v>24200000</v>
      </c>
      <c r="R44" s="2">
        <f t="shared" ref="R44:CC44" si="61">Q46</f>
        <v>24200000</v>
      </c>
      <c r="S44" s="2">
        <f t="shared" si="61"/>
        <v>24049524.553556517</v>
      </c>
      <c r="T44" s="2">
        <f t="shared" si="61"/>
        <v>23686454.982062846</v>
      </c>
      <c r="U44" s="2">
        <f t="shared" si="61"/>
        <v>22901780.921290834</v>
      </c>
      <c r="V44" s="2">
        <f t="shared" si="61"/>
        <v>21382746.508522838</v>
      </c>
      <c r="W44" s="2">
        <f t="shared" si="61"/>
        <v>18748672.56515047</v>
      </c>
      <c r="X44" s="2">
        <f t="shared" si="61"/>
        <v>14657262.522987314</v>
      </c>
      <c r="Y44" s="2">
        <f t="shared" si="61"/>
        <v>8964738.2095201146</v>
      </c>
      <c r="Z44" s="2">
        <f t="shared" si="61"/>
        <v>1870181.7946327599</v>
      </c>
      <c r="AA44" s="2">
        <f t="shared" si="61"/>
        <v>0</v>
      </c>
      <c r="AB44" s="2">
        <f t="shared" si="61"/>
        <v>0</v>
      </c>
      <c r="AC44" s="2">
        <f t="shared" si="61"/>
        <v>0</v>
      </c>
      <c r="AD44" s="2">
        <f t="shared" si="61"/>
        <v>0</v>
      </c>
      <c r="AE44" s="2">
        <f t="shared" si="61"/>
        <v>0</v>
      </c>
      <c r="AF44" s="2">
        <f t="shared" si="61"/>
        <v>0</v>
      </c>
      <c r="AG44" s="2">
        <f t="shared" si="61"/>
        <v>0</v>
      </c>
      <c r="AH44" s="2">
        <f t="shared" si="61"/>
        <v>0</v>
      </c>
      <c r="AI44" s="2">
        <f t="shared" si="61"/>
        <v>0</v>
      </c>
      <c r="AJ44" s="2">
        <f t="shared" si="61"/>
        <v>0</v>
      </c>
      <c r="AK44" s="2">
        <f t="shared" si="61"/>
        <v>0</v>
      </c>
      <c r="AL44" s="2">
        <f t="shared" si="61"/>
        <v>0</v>
      </c>
      <c r="AM44" s="2">
        <f t="shared" si="61"/>
        <v>0</v>
      </c>
      <c r="AN44" s="2">
        <f t="shared" si="61"/>
        <v>0</v>
      </c>
      <c r="AO44" s="2">
        <f t="shared" si="61"/>
        <v>0</v>
      </c>
      <c r="AP44" s="2">
        <f t="shared" si="61"/>
        <v>0</v>
      </c>
      <c r="AQ44" s="2">
        <f t="shared" si="61"/>
        <v>0</v>
      </c>
      <c r="AR44" s="2">
        <f t="shared" si="61"/>
        <v>0</v>
      </c>
      <c r="AS44" s="2">
        <f t="shared" si="61"/>
        <v>0</v>
      </c>
      <c r="AT44" s="2">
        <f t="shared" si="61"/>
        <v>0</v>
      </c>
      <c r="AU44" s="2">
        <f t="shared" si="61"/>
        <v>0</v>
      </c>
      <c r="AV44" s="2">
        <f t="shared" si="61"/>
        <v>0</v>
      </c>
      <c r="AW44" s="2">
        <f t="shared" si="61"/>
        <v>0</v>
      </c>
      <c r="AX44" s="2">
        <f t="shared" si="61"/>
        <v>0</v>
      </c>
      <c r="AY44" s="2">
        <f t="shared" si="61"/>
        <v>0</v>
      </c>
      <c r="AZ44" s="2">
        <f t="shared" si="61"/>
        <v>0</v>
      </c>
      <c r="BA44" s="2">
        <f t="shared" si="61"/>
        <v>0</v>
      </c>
      <c r="BB44" s="2">
        <f t="shared" si="61"/>
        <v>0</v>
      </c>
      <c r="BC44" s="2">
        <f t="shared" si="61"/>
        <v>0</v>
      </c>
      <c r="BD44" s="2">
        <f t="shared" si="61"/>
        <v>0</v>
      </c>
      <c r="BE44" s="2">
        <f t="shared" si="61"/>
        <v>0</v>
      </c>
      <c r="BF44" s="2">
        <f t="shared" si="61"/>
        <v>0</v>
      </c>
      <c r="BG44" s="2">
        <f t="shared" si="61"/>
        <v>0</v>
      </c>
      <c r="BH44" s="2">
        <f t="shared" si="61"/>
        <v>0</v>
      </c>
      <c r="BI44" s="2">
        <f t="shared" si="61"/>
        <v>0</v>
      </c>
      <c r="BJ44" s="2">
        <f t="shared" si="61"/>
        <v>0</v>
      </c>
      <c r="BK44" s="2">
        <f t="shared" si="61"/>
        <v>0</v>
      </c>
      <c r="BL44" s="2">
        <f t="shared" si="61"/>
        <v>0</v>
      </c>
      <c r="BM44" s="2">
        <f t="shared" si="61"/>
        <v>0</v>
      </c>
      <c r="BN44" s="2">
        <f t="shared" si="61"/>
        <v>0</v>
      </c>
      <c r="BO44" s="2">
        <f t="shared" si="61"/>
        <v>0</v>
      </c>
      <c r="BP44" s="2">
        <f t="shared" si="61"/>
        <v>0</v>
      </c>
      <c r="BQ44" s="2">
        <f t="shared" si="61"/>
        <v>0</v>
      </c>
      <c r="BR44" s="2">
        <f t="shared" si="61"/>
        <v>0</v>
      </c>
      <c r="BS44" s="2">
        <f t="shared" si="61"/>
        <v>0</v>
      </c>
      <c r="BT44" s="2">
        <f t="shared" si="61"/>
        <v>0</v>
      </c>
      <c r="BU44" s="2">
        <f t="shared" si="61"/>
        <v>0</v>
      </c>
      <c r="BV44" s="2">
        <f t="shared" si="61"/>
        <v>0</v>
      </c>
      <c r="BW44" s="2">
        <f t="shared" si="61"/>
        <v>0</v>
      </c>
      <c r="BX44" s="2">
        <f t="shared" si="61"/>
        <v>0</v>
      </c>
      <c r="BY44" s="2">
        <f t="shared" si="61"/>
        <v>0</v>
      </c>
      <c r="BZ44" s="2">
        <f t="shared" si="61"/>
        <v>0</v>
      </c>
      <c r="CA44" s="2">
        <f t="shared" si="61"/>
        <v>0</v>
      </c>
      <c r="CB44" s="2">
        <f t="shared" si="61"/>
        <v>0</v>
      </c>
      <c r="CC44" s="2">
        <f t="shared" si="61"/>
        <v>0</v>
      </c>
      <c r="CD44" s="2">
        <f t="shared" ref="CD44:EF44" si="62">CC46</f>
        <v>0</v>
      </c>
      <c r="CE44" s="2">
        <f t="shared" si="62"/>
        <v>0</v>
      </c>
      <c r="CF44" s="2">
        <f t="shared" si="62"/>
        <v>0</v>
      </c>
      <c r="CG44" s="2">
        <f t="shared" si="62"/>
        <v>0</v>
      </c>
      <c r="CH44" s="2">
        <f t="shared" si="62"/>
        <v>0</v>
      </c>
      <c r="CI44" s="2">
        <f t="shared" si="62"/>
        <v>0</v>
      </c>
      <c r="CJ44" s="2">
        <f t="shared" si="62"/>
        <v>0</v>
      </c>
      <c r="CK44" s="2">
        <f t="shared" si="62"/>
        <v>0</v>
      </c>
      <c r="CL44" s="2">
        <f t="shared" si="62"/>
        <v>0</v>
      </c>
      <c r="CM44" s="2">
        <f t="shared" si="62"/>
        <v>0</v>
      </c>
      <c r="CN44" s="2">
        <f t="shared" si="62"/>
        <v>0</v>
      </c>
      <c r="CO44" s="2">
        <f t="shared" si="62"/>
        <v>0</v>
      </c>
      <c r="CP44" s="2">
        <f t="shared" si="62"/>
        <v>0</v>
      </c>
      <c r="CQ44" s="2">
        <f t="shared" si="62"/>
        <v>0</v>
      </c>
      <c r="CR44" s="2">
        <f t="shared" si="62"/>
        <v>0</v>
      </c>
      <c r="CS44" s="2">
        <f t="shared" si="62"/>
        <v>0</v>
      </c>
      <c r="CT44" s="2">
        <f t="shared" si="62"/>
        <v>0</v>
      </c>
      <c r="CU44" s="2">
        <f t="shared" si="62"/>
        <v>0</v>
      </c>
      <c r="CV44" s="2">
        <f t="shared" si="62"/>
        <v>0</v>
      </c>
      <c r="CW44" s="2">
        <f t="shared" si="62"/>
        <v>0</v>
      </c>
      <c r="CX44" s="2">
        <f t="shared" si="62"/>
        <v>0</v>
      </c>
      <c r="CY44" s="2">
        <f t="shared" si="62"/>
        <v>0</v>
      </c>
      <c r="CZ44" s="2">
        <f t="shared" si="62"/>
        <v>0</v>
      </c>
      <c r="DA44" s="2">
        <f t="shared" si="62"/>
        <v>0</v>
      </c>
      <c r="DB44" s="2">
        <f t="shared" si="62"/>
        <v>0</v>
      </c>
      <c r="DC44" s="2">
        <f t="shared" si="62"/>
        <v>0</v>
      </c>
      <c r="DD44" s="2">
        <f t="shared" si="62"/>
        <v>0</v>
      </c>
      <c r="DE44" s="2">
        <f t="shared" si="62"/>
        <v>0</v>
      </c>
      <c r="DF44" s="2">
        <f t="shared" si="62"/>
        <v>0</v>
      </c>
      <c r="DG44" s="2">
        <f t="shared" si="62"/>
        <v>0</v>
      </c>
      <c r="DH44" s="2">
        <f t="shared" si="62"/>
        <v>0</v>
      </c>
      <c r="DI44" s="2">
        <f t="shared" si="62"/>
        <v>0</v>
      </c>
      <c r="DJ44" s="2">
        <f t="shared" si="62"/>
        <v>0</v>
      </c>
      <c r="DK44" s="2">
        <f t="shared" si="62"/>
        <v>0</v>
      </c>
      <c r="DL44" s="2">
        <f t="shared" si="62"/>
        <v>0</v>
      </c>
      <c r="DM44" s="2">
        <f t="shared" si="62"/>
        <v>0</v>
      </c>
      <c r="DN44" s="2">
        <f t="shared" si="62"/>
        <v>0</v>
      </c>
      <c r="DO44" s="2">
        <f t="shared" si="62"/>
        <v>0</v>
      </c>
      <c r="DP44" s="2">
        <f t="shared" si="62"/>
        <v>0</v>
      </c>
      <c r="DQ44" s="2">
        <f t="shared" si="62"/>
        <v>0</v>
      </c>
      <c r="DR44" s="2">
        <f t="shared" si="62"/>
        <v>0</v>
      </c>
      <c r="DS44" s="2">
        <f t="shared" si="62"/>
        <v>0</v>
      </c>
      <c r="DT44" s="2">
        <f t="shared" si="62"/>
        <v>0</v>
      </c>
      <c r="DU44" s="2">
        <f t="shared" si="62"/>
        <v>0</v>
      </c>
      <c r="DV44" s="2">
        <f t="shared" si="62"/>
        <v>0</v>
      </c>
      <c r="DW44" s="2">
        <f t="shared" si="62"/>
        <v>0</v>
      </c>
      <c r="DX44" s="2">
        <f t="shared" si="62"/>
        <v>0</v>
      </c>
      <c r="DY44" s="2">
        <f t="shared" si="62"/>
        <v>0</v>
      </c>
      <c r="DZ44" s="2">
        <f t="shared" si="62"/>
        <v>0</v>
      </c>
      <c r="EA44" s="2">
        <f t="shared" si="62"/>
        <v>0</v>
      </c>
      <c r="EB44" s="2">
        <f t="shared" si="62"/>
        <v>0</v>
      </c>
      <c r="EC44" s="2">
        <f t="shared" si="62"/>
        <v>0</v>
      </c>
      <c r="ED44" s="2">
        <f t="shared" si="62"/>
        <v>0</v>
      </c>
      <c r="EE44" s="2">
        <f t="shared" si="62"/>
        <v>0</v>
      </c>
      <c r="EF44" s="2">
        <f t="shared" si="62"/>
        <v>0</v>
      </c>
      <c r="EG44" s="10"/>
    </row>
    <row r="45" spans="1:137" ht="18.75" x14ac:dyDescent="0.3">
      <c r="A45" s="2"/>
      <c r="B45" s="4" t="s">
        <v>40</v>
      </c>
      <c r="C45" s="4"/>
      <c r="D45" s="26">
        <v>0.6</v>
      </c>
      <c r="E45" s="4"/>
      <c r="F45" s="2"/>
      <c r="G45" s="11" t="s">
        <v>28</v>
      </c>
      <c r="H45" s="2"/>
      <c r="I45" s="2"/>
      <c r="J45" s="2"/>
      <c r="K45" s="10"/>
      <c r="L45" s="2"/>
      <c r="M45" s="2" t="s">
        <v>64</v>
      </c>
      <c r="N45" s="10"/>
      <c r="O45" s="2"/>
      <c r="P45" s="2">
        <f>MIN(P44,P41)</f>
        <v>0</v>
      </c>
      <c r="Q45" s="2">
        <f>MIN(Q44,Q41)</f>
        <v>0</v>
      </c>
      <c r="R45" s="2">
        <f t="shared" ref="R45:CC45" si="63">MIN(R44,R41)</f>
        <v>150475.44644348379</v>
      </c>
      <c r="S45" s="2">
        <f t="shared" si="63"/>
        <v>363069.57149367203</v>
      </c>
      <c r="T45" s="2">
        <f t="shared" si="63"/>
        <v>784674.06077201292</v>
      </c>
      <c r="U45" s="2">
        <f t="shared" si="63"/>
        <v>1519034.4127679961</v>
      </c>
      <c r="V45" s="2">
        <f t="shared" si="63"/>
        <v>2634073.9433723707</v>
      </c>
      <c r="W45" s="2">
        <f t="shared" si="63"/>
        <v>4091410.042163156</v>
      </c>
      <c r="X45" s="2">
        <f t="shared" si="63"/>
        <v>5692524.313467199</v>
      </c>
      <c r="Y45" s="2">
        <f t="shared" si="63"/>
        <v>7094556.4148873547</v>
      </c>
      <c r="Z45" s="2">
        <f t="shared" si="63"/>
        <v>1870181.7946327599</v>
      </c>
      <c r="AA45" s="2">
        <f t="shared" si="63"/>
        <v>0</v>
      </c>
      <c r="AB45" s="2">
        <f t="shared" si="63"/>
        <v>0</v>
      </c>
      <c r="AC45" s="2">
        <f t="shared" si="63"/>
        <v>0</v>
      </c>
      <c r="AD45" s="2">
        <f t="shared" si="63"/>
        <v>0</v>
      </c>
      <c r="AE45" s="2">
        <f t="shared" si="63"/>
        <v>0</v>
      </c>
      <c r="AF45" s="2">
        <f t="shared" si="63"/>
        <v>0</v>
      </c>
      <c r="AG45" s="2">
        <f t="shared" si="63"/>
        <v>0</v>
      </c>
      <c r="AH45" s="2">
        <f t="shared" si="63"/>
        <v>0</v>
      </c>
      <c r="AI45" s="2">
        <f t="shared" si="63"/>
        <v>0</v>
      </c>
      <c r="AJ45" s="2">
        <f t="shared" si="63"/>
        <v>0</v>
      </c>
      <c r="AK45" s="2">
        <f t="shared" si="63"/>
        <v>0</v>
      </c>
      <c r="AL45" s="2">
        <f t="shared" si="63"/>
        <v>0</v>
      </c>
      <c r="AM45" s="2">
        <f t="shared" si="63"/>
        <v>0</v>
      </c>
      <c r="AN45" s="2">
        <f t="shared" si="63"/>
        <v>0</v>
      </c>
      <c r="AO45" s="2">
        <f t="shared" si="63"/>
        <v>0</v>
      </c>
      <c r="AP45" s="2">
        <f t="shared" si="63"/>
        <v>0</v>
      </c>
      <c r="AQ45" s="2">
        <f t="shared" si="63"/>
        <v>0</v>
      </c>
      <c r="AR45" s="2">
        <f t="shared" si="63"/>
        <v>0</v>
      </c>
      <c r="AS45" s="2">
        <f t="shared" si="63"/>
        <v>0</v>
      </c>
      <c r="AT45" s="2">
        <f t="shared" si="63"/>
        <v>0</v>
      </c>
      <c r="AU45" s="2">
        <f t="shared" si="63"/>
        <v>0</v>
      </c>
      <c r="AV45" s="2">
        <f t="shared" si="63"/>
        <v>0</v>
      </c>
      <c r="AW45" s="2">
        <f t="shared" si="63"/>
        <v>0</v>
      </c>
      <c r="AX45" s="2">
        <f t="shared" si="63"/>
        <v>0</v>
      </c>
      <c r="AY45" s="2">
        <f t="shared" si="63"/>
        <v>0</v>
      </c>
      <c r="AZ45" s="2">
        <f t="shared" si="63"/>
        <v>0</v>
      </c>
      <c r="BA45" s="2">
        <f t="shared" si="63"/>
        <v>0</v>
      </c>
      <c r="BB45" s="2">
        <f t="shared" si="63"/>
        <v>0</v>
      </c>
      <c r="BC45" s="2">
        <f t="shared" si="63"/>
        <v>0</v>
      </c>
      <c r="BD45" s="2">
        <f t="shared" si="63"/>
        <v>0</v>
      </c>
      <c r="BE45" s="2">
        <f t="shared" si="63"/>
        <v>0</v>
      </c>
      <c r="BF45" s="2">
        <f t="shared" si="63"/>
        <v>0</v>
      </c>
      <c r="BG45" s="2">
        <f t="shared" si="63"/>
        <v>0</v>
      </c>
      <c r="BH45" s="2">
        <f t="shared" si="63"/>
        <v>0</v>
      </c>
      <c r="BI45" s="2">
        <f t="shared" si="63"/>
        <v>0</v>
      </c>
      <c r="BJ45" s="2">
        <f t="shared" si="63"/>
        <v>0</v>
      </c>
      <c r="BK45" s="2">
        <f t="shared" si="63"/>
        <v>0</v>
      </c>
      <c r="BL45" s="2">
        <f t="shared" si="63"/>
        <v>0</v>
      </c>
      <c r="BM45" s="2">
        <f t="shared" si="63"/>
        <v>0</v>
      </c>
      <c r="BN45" s="2">
        <f t="shared" si="63"/>
        <v>0</v>
      </c>
      <c r="BO45" s="2">
        <f t="shared" si="63"/>
        <v>0</v>
      </c>
      <c r="BP45" s="2">
        <f t="shared" si="63"/>
        <v>0</v>
      </c>
      <c r="BQ45" s="2">
        <f t="shared" si="63"/>
        <v>0</v>
      </c>
      <c r="BR45" s="2">
        <f t="shared" si="63"/>
        <v>0</v>
      </c>
      <c r="BS45" s="2">
        <f t="shared" si="63"/>
        <v>0</v>
      </c>
      <c r="BT45" s="2">
        <f t="shared" si="63"/>
        <v>0</v>
      </c>
      <c r="BU45" s="2">
        <f t="shared" si="63"/>
        <v>0</v>
      </c>
      <c r="BV45" s="2">
        <f t="shared" si="63"/>
        <v>0</v>
      </c>
      <c r="BW45" s="2">
        <f t="shared" si="63"/>
        <v>0</v>
      </c>
      <c r="BX45" s="2">
        <f t="shared" si="63"/>
        <v>0</v>
      </c>
      <c r="BY45" s="2">
        <f t="shared" si="63"/>
        <v>0</v>
      </c>
      <c r="BZ45" s="2">
        <f t="shared" si="63"/>
        <v>0</v>
      </c>
      <c r="CA45" s="2">
        <f t="shared" si="63"/>
        <v>0</v>
      </c>
      <c r="CB45" s="2">
        <f t="shared" si="63"/>
        <v>0</v>
      </c>
      <c r="CC45" s="2">
        <f t="shared" si="63"/>
        <v>0</v>
      </c>
      <c r="CD45" s="2">
        <f t="shared" ref="CD45:EF45" si="64">MIN(CD44,CD41)</f>
        <v>0</v>
      </c>
      <c r="CE45" s="2">
        <f t="shared" si="64"/>
        <v>0</v>
      </c>
      <c r="CF45" s="2">
        <f t="shared" si="64"/>
        <v>0</v>
      </c>
      <c r="CG45" s="2">
        <f t="shared" si="64"/>
        <v>0</v>
      </c>
      <c r="CH45" s="2">
        <f t="shared" si="64"/>
        <v>0</v>
      </c>
      <c r="CI45" s="2">
        <f t="shared" si="64"/>
        <v>0</v>
      </c>
      <c r="CJ45" s="2">
        <f t="shared" si="64"/>
        <v>0</v>
      </c>
      <c r="CK45" s="2">
        <f t="shared" si="64"/>
        <v>0</v>
      </c>
      <c r="CL45" s="2">
        <f t="shared" si="64"/>
        <v>0</v>
      </c>
      <c r="CM45" s="2">
        <f t="shared" si="64"/>
        <v>0</v>
      </c>
      <c r="CN45" s="2">
        <f t="shared" si="64"/>
        <v>0</v>
      </c>
      <c r="CO45" s="2">
        <f t="shared" si="64"/>
        <v>0</v>
      </c>
      <c r="CP45" s="2">
        <f t="shared" si="64"/>
        <v>0</v>
      </c>
      <c r="CQ45" s="2">
        <f t="shared" si="64"/>
        <v>0</v>
      </c>
      <c r="CR45" s="2">
        <f t="shared" si="64"/>
        <v>0</v>
      </c>
      <c r="CS45" s="2">
        <f t="shared" si="64"/>
        <v>0</v>
      </c>
      <c r="CT45" s="2">
        <f t="shared" si="64"/>
        <v>0</v>
      </c>
      <c r="CU45" s="2">
        <f t="shared" si="64"/>
        <v>0</v>
      </c>
      <c r="CV45" s="2">
        <f t="shared" si="64"/>
        <v>0</v>
      </c>
      <c r="CW45" s="2">
        <f t="shared" si="64"/>
        <v>0</v>
      </c>
      <c r="CX45" s="2">
        <f t="shared" si="64"/>
        <v>0</v>
      </c>
      <c r="CY45" s="2">
        <f t="shared" si="64"/>
        <v>0</v>
      </c>
      <c r="CZ45" s="2">
        <f t="shared" si="64"/>
        <v>0</v>
      </c>
      <c r="DA45" s="2">
        <f t="shared" si="64"/>
        <v>0</v>
      </c>
      <c r="DB45" s="2">
        <f t="shared" si="64"/>
        <v>0</v>
      </c>
      <c r="DC45" s="2">
        <f t="shared" si="64"/>
        <v>0</v>
      </c>
      <c r="DD45" s="2">
        <f t="shared" si="64"/>
        <v>0</v>
      </c>
      <c r="DE45" s="2">
        <f t="shared" si="64"/>
        <v>0</v>
      </c>
      <c r="DF45" s="2">
        <f t="shared" si="64"/>
        <v>0</v>
      </c>
      <c r="DG45" s="2">
        <f t="shared" si="64"/>
        <v>0</v>
      </c>
      <c r="DH45" s="2">
        <f t="shared" si="64"/>
        <v>0</v>
      </c>
      <c r="DI45" s="2">
        <f t="shared" si="64"/>
        <v>0</v>
      </c>
      <c r="DJ45" s="2">
        <f t="shared" si="64"/>
        <v>0</v>
      </c>
      <c r="DK45" s="2">
        <f t="shared" si="64"/>
        <v>0</v>
      </c>
      <c r="DL45" s="2">
        <f t="shared" si="64"/>
        <v>0</v>
      </c>
      <c r="DM45" s="2">
        <f t="shared" si="64"/>
        <v>0</v>
      </c>
      <c r="DN45" s="2">
        <f t="shared" si="64"/>
        <v>0</v>
      </c>
      <c r="DO45" s="2">
        <f t="shared" si="64"/>
        <v>0</v>
      </c>
      <c r="DP45" s="2">
        <f t="shared" si="64"/>
        <v>0</v>
      </c>
      <c r="DQ45" s="2">
        <f t="shared" si="64"/>
        <v>0</v>
      </c>
      <c r="DR45" s="2">
        <f t="shared" si="64"/>
        <v>0</v>
      </c>
      <c r="DS45" s="2">
        <f t="shared" si="64"/>
        <v>0</v>
      </c>
      <c r="DT45" s="2">
        <f t="shared" si="64"/>
        <v>0</v>
      </c>
      <c r="DU45" s="2">
        <f t="shared" si="64"/>
        <v>0</v>
      </c>
      <c r="DV45" s="2">
        <f t="shared" si="64"/>
        <v>0</v>
      </c>
      <c r="DW45" s="2">
        <f t="shared" si="64"/>
        <v>0</v>
      </c>
      <c r="DX45" s="2">
        <f t="shared" si="64"/>
        <v>0</v>
      </c>
      <c r="DY45" s="2">
        <f t="shared" si="64"/>
        <v>0</v>
      </c>
      <c r="DZ45" s="2">
        <f t="shared" si="64"/>
        <v>0</v>
      </c>
      <c r="EA45" s="2">
        <f t="shared" si="64"/>
        <v>0</v>
      </c>
      <c r="EB45" s="2">
        <f t="shared" si="64"/>
        <v>0</v>
      </c>
      <c r="EC45" s="2">
        <f t="shared" si="64"/>
        <v>0</v>
      </c>
      <c r="ED45" s="2">
        <f t="shared" si="64"/>
        <v>0</v>
      </c>
      <c r="EE45" s="2">
        <f t="shared" si="64"/>
        <v>0</v>
      </c>
      <c r="EF45" s="2">
        <f t="shared" si="64"/>
        <v>0</v>
      </c>
      <c r="EG45" s="10"/>
    </row>
    <row r="46" spans="1:137" x14ac:dyDescent="0.25">
      <c r="A46" s="2"/>
      <c r="B46" s="4" t="s">
        <v>41</v>
      </c>
      <c r="C46" s="4"/>
      <c r="D46" s="26">
        <v>0.05</v>
      </c>
      <c r="E46" s="4"/>
      <c r="F46" s="2"/>
      <c r="G46" s="2"/>
      <c r="H46" s="2"/>
      <c r="I46" s="2"/>
      <c r="J46" s="2"/>
      <c r="K46" s="10"/>
      <c r="L46" s="2"/>
      <c r="M46" s="2" t="s">
        <v>65</v>
      </c>
      <c r="N46" s="10"/>
      <c r="O46" s="2"/>
      <c r="P46" s="2">
        <f>P44-P45</f>
        <v>24200000</v>
      </c>
      <c r="Q46" s="2">
        <f>Q44-Q45</f>
        <v>24200000</v>
      </c>
      <c r="R46" s="2">
        <f t="shared" ref="R46:CC46" si="65">R44-R45</f>
        <v>24049524.553556517</v>
      </c>
      <c r="S46" s="2">
        <f t="shared" si="65"/>
        <v>23686454.982062846</v>
      </c>
      <c r="T46" s="2">
        <f t="shared" si="65"/>
        <v>22901780.921290834</v>
      </c>
      <c r="U46" s="2">
        <f t="shared" si="65"/>
        <v>21382746.508522838</v>
      </c>
      <c r="V46" s="2">
        <f t="shared" si="65"/>
        <v>18748672.56515047</v>
      </c>
      <c r="W46" s="2">
        <f t="shared" si="65"/>
        <v>14657262.522987314</v>
      </c>
      <c r="X46" s="2">
        <f t="shared" si="65"/>
        <v>8964738.2095201146</v>
      </c>
      <c r="Y46" s="2">
        <f t="shared" si="65"/>
        <v>1870181.7946327599</v>
      </c>
      <c r="Z46" s="2">
        <f t="shared" si="65"/>
        <v>0</v>
      </c>
      <c r="AA46" s="2">
        <f t="shared" si="65"/>
        <v>0</v>
      </c>
      <c r="AB46" s="2">
        <f t="shared" si="65"/>
        <v>0</v>
      </c>
      <c r="AC46" s="2">
        <f t="shared" si="65"/>
        <v>0</v>
      </c>
      <c r="AD46" s="2">
        <f t="shared" si="65"/>
        <v>0</v>
      </c>
      <c r="AE46" s="2">
        <f t="shared" si="65"/>
        <v>0</v>
      </c>
      <c r="AF46" s="2">
        <f t="shared" si="65"/>
        <v>0</v>
      </c>
      <c r="AG46" s="2">
        <f t="shared" si="65"/>
        <v>0</v>
      </c>
      <c r="AH46" s="2">
        <f t="shared" si="65"/>
        <v>0</v>
      </c>
      <c r="AI46" s="2">
        <f t="shared" si="65"/>
        <v>0</v>
      </c>
      <c r="AJ46" s="2">
        <f t="shared" si="65"/>
        <v>0</v>
      </c>
      <c r="AK46" s="2">
        <f t="shared" si="65"/>
        <v>0</v>
      </c>
      <c r="AL46" s="2">
        <f t="shared" si="65"/>
        <v>0</v>
      </c>
      <c r="AM46" s="2">
        <f t="shared" si="65"/>
        <v>0</v>
      </c>
      <c r="AN46" s="2">
        <f t="shared" si="65"/>
        <v>0</v>
      </c>
      <c r="AO46" s="2">
        <f t="shared" si="65"/>
        <v>0</v>
      </c>
      <c r="AP46" s="2">
        <f t="shared" si="65"/>
        <v>0</v>
      </c>
      <c r="AQ46" s="2">
        <f t="shared" si="65"/>
        <v>0</v>
      </c>
      <c r="AR46" s="2">
        <f t="shared" si="65"/>
        <v>0</v>
      </c>
      <c r="AS46" s="2">
        <f t="shared" si="65"/>
        <v>0</v>
      </c>
      <c r="AT46" s="2">
        <f t="shared" si="65"/>
        <v>0</v>
      </c>
      <c r="AU46" s="2">
        <f t="shared" si="65"/>
        <v>0</v>
      </c>
      <c r="AV46" s="2">
        <f t="shared" si="65"/>
        <v>0</v>
      </c>
      <c r="AW46" s="2">
        <f t="shared" si="65"/>
        <v>0</v>
      </c>
      <c r="AX46" s="2">
        <f t="shared" si="65"/>
        <v>0</v>
      </c>
      <c r="AY46" s="2">
        <f t="shared" si="65"/>
        <v>0</v>
      </c>
      <c r="AZ46" s="2">
        <f t="shared" si="65"/>
        <v>0</v>
      </c>
      <c r="BA46" s="2">
        <f t="shared" si="65"/>
        <v>0</v>
      </c>
      <c r="BB46" s="2">
        <f t="shared" si="65"/>
        <v>0</v>
      </c>
      <c r="BC46" s="2">
        <f t="shared" si="65"/>
        <v>0</v>
      </c>
      <c r="BD46" s="2">
        <f t="shared" si="65"/>
        <v>0</v>
      </c>
      <c r="BE46" s="2">
        <f t="shared" si="65"/>
        <v>0</v>
      </c>
      <c r="BF46" s="2">
        <f t="shared" si="65"/>
        <v>0</v>
      </c>
      <c r="BG46" s="2">
        <f t="shared" si="65"/>
        <v>0</v>
      </c>
      <c r="BH46" s="2">
        <f t="shared" si="65"/>
        <v>0</v>
      </c>
      <c r="BI46" s="2">
        <f t="shared" si="65"/>
        <v>0</v>
      </c>
      <c r="BJ46" s="2">
        <f t="shared" si="65"/>
        <v>0</v>
      </c>
      <c r="BK46" s="2">
        <f t="shared" si="65"/>
        <v>0</v>
      </c>
      <c r="BL46" s="2">
        <f t="shared" si="65"/>
        <v>0</v>
      </c>
      <c r="BM46" s="2">
        <f t="shared" si="65"/>
        <v>0</v>
      </c>
      <c r="BN46" s="2">
        <f t="shared" si="65"/>
        <v>0</v>
      </c>
      <c r="BO46" s="2">
        <f t="shared" si="65"/>
        <v>0</v>
      </c>
      <c r="BP46" s="2">
        <f t="shared" si="65"/>
        <v>0</v>
      </c>
      <c r="BQ46" s="2">
        <f t="shared" si="65"/>
        <v>0</v>
      </c>
      <c r="BR46" s="2">
        <f t="shared" si="65"/>
        <v>0</v>
      </c>
      <c r="BS46" s="2">
        <f t="shared" si="65"/>
        <v>0</v>
      </c>
      <c r="BT46" s="2">
        <f t="shared" si="65"/>
        <v>0</v>
      </c>
      <c r="BU46" s="2">
        <f t="shared" si="65"/>
        <v>0</v>
      </c>
      <c r="BV46" s="2">
        <f t="shared" si="65"/>
        <v>0</v>
      </c>
      <c r="BW46" s="2">
        <f t="shared" si="65"/>
        <v>0</v>
      </c>
      <c r="BX46" s="2">
        <f t="shared" si="65"/>
        <v>0</v>
      </c>
      <c r="BY46" s="2">
        <f t="shared" si="65"/>
        <v>0</v>
      </c>
      <c r="BZ46" s="2">
        <f t="shared" si="65"/>
        <v>0</v>
      </c>
      <c r="CA46" s="2">
        <f t="shared" si="65"/>
        <v>0</v>
      </c>
      <c r="CB46" s="2">
        <f t="shared" si="65"/>
        <v>0</v>
      </c>
      <c r="CC46" s="2">
        <f t="shared" si="65"/>
        <v>0</v>
      </c>
      <c r="CD46" s="2">
        <f t="shared" ref="CD46:EF46" si="66">CD44-CD45</f>
        <v>0</v>
      </c>
      <c r="CE46" s="2">
        <f t="shared" si="66"/>
        <v>0</v>
      </c>
      <c r="CF46" s="2">
        <f t="shared" si="66"/>
        <v>0</v>
      </c>
      <c r="CG46" s="2">
        <f t="shared" si="66"/>
        <v>0</v>
      </c>
      <c r="CH46" s="2">
        <f t="shared" si="66"/>
        <v>0</v>
      </c>
      <c r="CI46" s="2">
        <f t="shared" si="66"/>
        <v>0</v>
      </c>
      <c r="CJ46" s="2">
        <f t="shared" si="66"/>
        <v>0</v>
      </c>
      <c r="CK46" s="2">
        <f t="shared" si="66"/>
        <v>0</v>
      </c>
      <c r="CL46" s="2">
        <f t="shared" si="66"/>
        <v>0</v>
      </c>
      <c r="CM46" s="2">
        <f t="shared" si="66"/>
        <v>0</v>
      </c>
      <c r="CN46" s="2">
        <f t="shared" si="66"/>
        <v>0</v>
      </c>
      <c r="CO46" s="2">
        <f t="shared" si="66"/>
        <v>0</v>
      </c>
      <c r="CP46" s="2">
        <f t="shared" si="66"/>
        <v>0</v>
      </c>
      <c r="CQ46" s="2">
        <f t="shared" si="66"/>
        <v>0</v>
      </c>
      <c r="CR46" s="2">
        <f t="shared" si="66"/>
        <v>0</v>
      </c>
      <c r="CS46" s="2">
        <f t="shared" si="66"/>
        <v>0</v>
      </c>
      <c r="CT46" s="2">
        <f t="shared" si="66"/>
        <v>0</v>
      </c>
      <c r="CU46" s="2">
        <f t="shared" si="66"/>
        <v>0</v>
      </c>
      <c r="CV46" s="2">
        <f t="shared" si="66"/>
        <v>0</v>
      </c>
      <c r="CW46" s="2">
        <f t="shared" si="66"/>
        <v>0</v>
      </c>
      <c r="CX46" s="2">
        <f t="shared" si="66"/>
        <v>0</v>
      </c>
      <c r="CY46" s="2">
        <f t="shared" si="66"/>
        <v>0</v>
      </c>
      <c r="CZ46" s="2">
        <f t="shared" si="66"/>
        <v>0</v>
      </c>
      <c r="DA46" s="2">
        <f t="shared" si="66"/>
        <v>0</v>
      </c>
      <c r="DB46" s="2">
        <f t="shared" si="66"/>
        <v>0</v>
      </c>
      <c r="DC46" s="2">
        <f t="shared" si="66"/>
        <v>0</v>
      </c>
      <c r="DD46" s="2">
        <f t="shared" si="66"/>
        <v>0</v>
      </c>
      <c r="DE46" s="2">
        <f t="shared" si="66"/>
        <v>0</v>
      </c>
      <c r="DF46" s="2">
        <f t="shared" si="66"/>
        <v>0</v>
      </c>
      <c r="DG46" s="2">
        <f t="shared" si="66"/>
        <v>0</v>
      </c>
      <c r="DH46" s="2">
        <f t="shared" si="66"/>
        <v>0</v>
      </c>
      <c r="DI46" s="2">
        <f t="shared" si="66"/>
        <v>0</v>
      </c>
      <c r="DJ46" s="2">
        <f t="shared" si="66"/>
        <v>0</v>
      </c>
      <c r="DK46" s="2">
        <f t="shared" si="66"/>
        <v>0</v>
      </c>
      <c r="DL46" s="2">
        <f t="shared" si="66"/>
        <v>0</v>
      </c>
      <c r="DM46" s="2">
        <f t="shared" si="66"/>
        <v>0</v>
      </c>
      <c r="DN46" s="2">
        <f t="shared" si="66"/>
        <v>0</v>
      </c>
      <c r="DO46" s="2">
        <f t="shared" si="66"/>
        <v>0</v>
      </c>
      <c r="DP46" s="2">
        <f t="shared" si="66"/>
        <v>0</v>
      </c>
      <c r="DQ46" s="2">
        <f t="shared" si="66"/>
        <v>0</v>
      </c>
      <c r="DR46" s="2">
        <f t="shared" si="66"/>
        <v>0</v>
      </c>
      <c r="DS46" s="2">
        <f t="shared" si="66"/>
        <v>0</v>
      </c>
      <c r="DT46" s="2">
        <f t="shared" si="66"/>
        <v>0</v>
      </c>
      <c r="DU46" s="2">
        <f t="shared" si="66"/>
        <v>0</v>
      </c>
      <c r="DV46" s="2">
        <f t="shared" si="66"/>
        <v>0</v>
      </c>
      <c r="DW46" s="2">
        <f t="shared" si="66"/>
        <v>0</v>
      </c>
      <c r="DX46" s="2">
        <f t="shared" si="66"/>
        <v>0</v>
      </c>
      <c r="DY46" s="2">
        <f t="shared" si="66"/>
        <v>0</v>
      </c>
      <c r="DZ46" s="2">
        <f t="shared" si="66"/>
        <v>0</v>
      </c>
      <c r="EA46" s="2">
        <f t="shared" si="66"/>
        <v>0</v>
      </c>
      <c r="EB46" s="2">
        <f t="shared" si="66"/>
        <v>0</v>
      </c>
      <c r="EC46" s="2">
        <f t="shared" si="66"/>
        <v>0</v>
      </c>
      <c r="ED46" s="2">
        <f t="shared" si="66"/>
        <v>0</v>
      </c>
      <c r="EE46" s="2">
        <f t="shared" si="66"/>
        <v>0</v>
      </c>
      <c r="EF46" s="2">
        <f t="shared" si="66"/>
        <v>0</v>
      </c>
      <c r="EG46" s="10"/>
    </row>
    <row r="47" spans="1:137" x14ac:dyDescent="0.25">
      <c r="A47" s="2"/>
      <c r="B47" s="4" t="s">
        <v>42</v>
      </c>
      <c r="C47" s="4"/>
      <c r="D47" s="4">
        <f>D45*E41</f>
        <v>36300000</v>
      </c>
      <c r="E47" s="4"/>
      <c r="F47" s="2"/>
      <c r="G47" s="12" t="s">
        <v>54</v>
      </c>
      <c r="H47" s="35">
        <f>EDATE(D30,I31*12)</f>
        <v>46631</v>
      </c>
      <c r="I47" s="2"/>
      <c r="J47" s="2"/>
      <c r="K47" s="10"/>
      <c r="L47" s="2"/>
      <c r="M47" s="2" t="s">
        <v>66</v>
      </c>
      <c r="N47" s="10"/>
      <c r="O47" s="2"/>
      <c r="P47" s="2">
        <f>SUM($P$45:P45)</f>
        <v>0</v>
      </c>
      <c r="Q47" s="2">
        <f>SUM($P$45:Q45)</f>
        <v>0</v>
      </c>
      <c r="R47" s="2">
        <f>SUM($P$45:R45)</f>
        <v>150475.44644348379</v>
      </c>
      <c r="S47" s="2">
        <f>SUM($P$45:S45)</f>
        <v>513545.01793715579</v>
      </c>
      <c r="T47" s="2">
        <f>SUM($P$45:T45)</f>
        <v>1298219.0787091688</v>
      </c>
      <c r="U47" s="2">
        <f>SUM($P$45:U45)</f>
        <v>2817253.4914771649</v>
      </c>
      <c r="V47" s="2">
        <f>SUM($P$45:V45)</f>
        <v>5451327.434849536</v>
      </c>
      <c r="W47" s="2">
        <f>SUM($P$45:W45)</f>
        <v>9542737.477012692</v>
      </c>
      <c r="X47" s="2">
        <f>SUM($P$45:X45)</f>
        <v>15235261.790479891</v>
      </c>
      <c r="Y47" s="2">
        <f>SUM($P$45:Y45)</f>
        <v>22329818.205367245</v>
      </c>
      <c r="Z47" s="2">
        <f>SUM($P$45:Z45)</f>
        <v>24200000.000000004</v>
      </c>
      <c r="AA47" s="2">
        <f>SUM($P$45:AA45)</f>
        <v>24200000.000000004</v>
      </c>
      <c r="AB47" s="2">
        <f>SUM($P$45:AB45)</f>
        <v>24200000.000000004</v>
      </c>
      <c r="AC47" s="2">
        <f>SUM($P$45:AC45)</f>
        <v>24200000.000000004</v>
      </c>
      <c r="AD47" s="2">
        <f>SUM($P$45:AD45)</f>
        <v>24200000.000000004</v>
      </c>
      <c r="AE47" s="2">
        <f>SUM($P$45:AE45)</f>
        <v>24200000.000000004</v>
      </c>
      <c r="AF47" s="2">
        <f>SUM($P$45:AF45)</f>
        <v>24200000.000000004</v>
      </c>
      <c r="AG47" s="2">
        <f>SUM($P$45:AG45)</f>
        <v>24200000.000000004</v>
      </c>
      <c r="AH47" s="2">
        <f>SUM($P$45:AH45)</f>
        <v>24200000.000000004</v>
      </c>
      <c r="AI47" s="2">
        <f>SUM($P$45:AI45)</f>
        <v>24200000.000000004</v>
      </c>
      <c r="AJ47" s="2">
        <f>SUM($P$45:AJ45)</f>
        <v>24200000.000000004</v>
      </c>
      <c r="AK47" s="2">
        <f>SUM($P$45:AK45)</f>
        <v>24200000.000000004</v>
      </c>
      <c r="AL47" s="2">
        <f>SUM($P$45:AL45)</f>
        <v>24200000.000000004</v>
      </c>
      <c r="AM47" s="2">
        <f>SUM($P$45:AM45)</f>
        <v>24200000.000000004</v>
      </c>
      <c r="AN47" s="2">
        <f>SUM($P$45:AN45)</f>
        <v>24200000.000000004</v>
      </c>
      <c r="AO47" s="2">
        <f>SUM($P$45:AO45)</f>
        <v>24200000.000000004</v>
      </c>
      <c r="AP47" s="2">
        <f>SUM($P$45:AP45)</f>
        <v>24200000.000000004</v>
      </c>
      <c r="AQ47" s="2">
        <f>SUM($P$45:AQ45)</f>
        <v>24200000.000000004</v>
      </c>
      <c r="AR47" s="2">
        <f>SUM($P$45:AR45)</f>
        <v>24200000.000000004</v>
      </c>
      <c r="AS47" s="2">
        <f>SUM($P$45:AS45)</f>
        <v>24200000.000000004</v>
      </c>
      <c r="AT47" s="2">
        <f>SUM($P$45:AT45)</f>
        <v>24200000.000000004</v>
      </c>
      <c r="AU47" s="2">
        <f>SUM($P$45:AU45)</f>
        <v>24200000.000000004</v>
      </c>
      <c r="AV47" s="2">
        <f>SUM($P$45:AV45)</f>
        <v>24200000.000000004</v>
      </c>
      <c r="AW47" s="2">
        <f>SUM($P$45:AW45)</f>
        <v>24200000.000000004</v>
      </c>
      <c r="AX47" s="2">
        <f>SUM($P$45:AX45)</f>
        <v>24200000.000000004</v>
      </c>
      <c r="AY47" s="2">
        <f>SUM($P$45:AY45)</f>
        <v>24200000.000000004</v>
      </c>
      <c r="AZ47" s="2">
        <f>SUM($P$45:AZ45)</f>
        <v>24200000.000000004</v>
      </c>
      <c r="BA47" s="2">
        <f>SUM($P$45:BA45)</f>
        <v>24200000.000000004</v>
      </c>
      <c r="BB47" s="2">
        <f>SUM($P$45:BB45)</f>
        <v>24200000.000000004</v>
      </c>
      <c r="BC47" s="2">
        <f>SUM($P$45:BC45)</f>
        <v>24200000.000000004</v>
      </c>
      <c r="BD47" s="2">
        <f>SUM($P$45:BD45)</f>
        <v>24200000.000000004</v>
      </c>
      <c r="BE47" s="2">
        <f>SUM($P$45:BE45)</f>
        <v>24200000.000000004</v>
      </c>
      <c r="BF47" s="2">
        <f>SUM($P$45:BF45)</f>
        <v>24200000.000000004</v>
      </c>
      <c r="BG47" s="2">
        <f>SUM($P$45:BG45)</f>
        <v>24200000.000000004</v>
      </c>
      <c r="BH47" s="2">
        <f>SUM($P$45:BH45)</f>
        <v>24200000.000000004</v>
      </c>
      <c r="BI47" s="2">
        <f>SUM($P$45:BI45)</f>
        <v>24200000.000000004</v>
      </c>
      <c r="BJ47" s="2">
        <f>SUM($P$45:BJ45)</f>
        <v>24200000.000000004</v>
      </c>
      <c r="BK47" s="2">
        <f>SUM($P$45:BK45)</f>
        <v>24200000.000000004</v>
      </c>
      <c r="BL47" s="2">
        <f>SUM($P$45:BL45)</f>
        <v>24200000.000000004</v>
      </c>
      <c r="BM47" s="2">
        <f>SUM($P$45:BM45)</f>
        <v>24200000.000000004</v>
      </c>
      <c r="BN47" s="2">
        <f>SUM($P$45:BN45)</f>
        <v>24200000.000000004</v>
      </c>
      <c r="BO47" s="2">
        <f>SUM($P$45:BO45)</f>
        <v>24200000.000000004</v>
      </c>
      <c r="BP47" s="2">
        <f>SUM($P$45:BP45)</f>
        <v>24200000.000000004</v>
      </c>
      <c r="BQ47" s="2">
        <f>SUM($P$45:BQ45)</f>
        <v>24200000.000000004</v>
      </c>
      <c r="BR47" s="2">
        <f>SUM($P$45:BR45)</f>
        <v>24200000.000000004</v>
      </c>
      <c r="BS47" s="2">
        <f>SUM($P$45:BS45)</f>
        <v>24200000.000000004</v>
      </c>
      <c r="BT47" s="2">
        <f>SUM($P$45:BT45)</f>
        <v>24200000.000000004</v>
      </c>
      <c r="BU47" s="2">
        <f>SUM($P$45:BU45)</f>
        <v>24200000.000000004</v>
      </c>
      <c r="BV47" s="2">
        <f>SUM($P$45:BV45)</f>
        <v>24200000.000000004</v>
      </c>
      <c r="BW47" s="2">
        <f>SUM($P$45:BW45)</f>
        <v>24200000.000000004</v>
      </c>
      <c r="BX47" s="2">
        <f>SUM($P$45:BX45)</f>
        <v>24200000.000000004</v>
      </c>
      <c r="BY47" s="2">
        <f>SUM($P$45:BY45)</f>
        <v>24200000.000000004</v>
      </c>
      <c r="BZ47" s="2">
        <f>SUM($P$45:BZ45)</f>
        <v>24200000.000000004</v>
      </c>
      <c r="CA47" s="2">
        <f>SUM($P$45:CA45)</f>
        <v>24200000.000000004</v>
      </c>
      <c r="CB47" s="2">
        <f>SUM($P$45:CB45)</f>
        <v>24200000.000000004</v>
      </c>
      <c r="CC47" s="2">
        <f>SUM($P$45:CC45)</f>
        <v>24200000.000000004</v>
      </c>
      <c r="CD47" s="2">
        <f>SUM($P$45:CD45)</f>
        <v>24200000.000000004</v>
      </c>
      <c r="CE47" s="2">
        <f>SUM($P$45:CE45)</f>
        <v>24200000.000000004</v>
      </c>
      <c r="CF47" s="2">
        <f>SUM($P$45:CF45)</f>
        <v>24200000.000000004</v>
      </c>
      <c r="CG47" s="2">
        <f>SUM($P$45:CG45)</f>
        <v>24200000.000000004</v>
      </c>
      <c r="CH47" s="2">
        <f>SUM($P$45:CH45)</f>
        <v>24200000.000000004</v>
      </c>
      <c r="CI47" s="2">
        <f>SUM($P$45:CI45)</f>
        <v>24200000.000000004</v>
      </c>
      <c r="CJ47" s="2">
        <f>SUM($P$45:CJ45)</f>
        <v>24200000.000000004</v>
      </c>
      <c r="CK47" s="2">
        <f>SUM($P$45:CK45)</f>
        <v>24200000.000000004</v>
      </c>
      <c r="CL47" s="2">
        <f>SUM($P$45:CL45)</f>
        <v>24200000.000000004</v>
      </c>
      <c r="CM47" s="2">
        <f>SUM($P$45:CM45)</f>
        <v>24200000.000000004</v>
      </c>
      <c r="CN47" s="2">
        <f>SUM($P$45:CN45)</f>
        <v>24200000.000000004</v>
      </c>
      <c r="CO47" s="2">
        <f>SUM($P$45:CO45)</f>
        <v>24200000.000000004</v>
      </c>
      <c r="CP47" s="2">
        <f>SUM($P$45:CP45)</f>
        <v>24200000.000000004</v>
      </c>
      <c r="CQ47" s="2">
        <f>SUM($P$45:CQ45)</f>
        <v>24200000.000000004</v>
      </c>
      <c r="CR47" s="2">
        <f>SUM($P$45:CR45)</f>
        <v>24200000.000000004</v>
      </c>
      <c r="CS47" s="2">
        <f>SUM($P$45:CS45)</f>
        <v>24200000.000000004</v>
      </c>
      <c r="CT47" s="2">
        <f>SUM($P$45:CT45)</f>
        <v>24200000.000000004</v>
      </c>
      <c r="CU47" s="2">
        <f>SUM($P$45:CU45)</f>
        <v>24200000.000000004</v>
      </c>
      <c r="CV47" s="2">
        <f>SUM($P$45:CV45)</f>
        <v>24200000.000000004</v>
      </c>
      <c r="CW47" s="2">
        <f>SUM($P$45:CW45)</f>
        <v>24200000.000000004</v>
      </c>
      <c r="CX47" s="2">
        <f>SUM($P$45:CX45)</f>
        <v>24200000.000000004</v>
      </c>
      <c r="CY47" s="2">
        <f>SUM($P$45:CY45)</f>
        <v>24200000.000000004</v>
      </c>
      <c r="CZ47" s="2">
        <f>SUM($P$45:CZ45)</f>
        <v>24200000.000000004</v>
      </c>
      <c r="DA47" s="2">
        <f>SUM($P$45:DA45)</f>
        <v>24200000.000000004</v>
      </c>
      <c r="DB47" s="2">
        <f>SUM($P$45:DB45)</f>
        <v>24200000.000000004</v>
      </c>
      <c r="DC47" s="2">
        <f>SUM($P$45:DC45)</f>
        <v>24200000.000000004</v>
      </c>
      <c r="DD47" s="2">
        <f>SUM($P$45:DD45)</f>
        <v>24200000.000000004</v>
      </c>
      <c r="DE47" s="2">
        <f>SUM($P$45:DE45)</f>
        <v>24200000.000000004</v>
      </c>
      <c r="DF47" s="2">
        <f>SUM($P$45:DF45)</f>
        <v>24200000.000000004</v>
      </c>
      <c r="DG47" s="2">
        <f>SUM($P$45:DG45)</f>
        <v>24200000.000000004</v>
      </c>
      <c r="DH47" s="2">
        <f>SUM($P$45:DH45)</f>
        <v>24200000.000000004</v>
      </c>
      <c r="DI47" s="2">
        <f>SUM($P$45:DI45)</f>
        <v>24200000.000000004</v>
      </c>
      <c r="DJ47" s="2">
        <f>SUM($P$45:DJ45)</f>
        <v>24200000.000000004</v>
      </c>
      <c r="DK47" s="2">
        <f>SUM($P$45:DK45)</f>
        <v>24200000.000000004</v>
      </c>
      <c r="DL47" s="2">
        <f>SUM($P$45:DL45)</f>
        <v>24200000.000000004</v>
      </c>
      <c r="DM47" s="2">
        <f>SUM($P$45:DM45)</f>
        <v>24200000.000000004</v>
      </c>
      <c r="DN47" s="2">
        <f>SUM($P$45:DN45)</f>
        <v>24200000.000000004</v>
      </c>
      <c r="DO47" s="2">
        <f>SUM($P$45:DO45)</f>
        <v>24200000.000000004</v>
      </c>
      <c r="DP47" s="2">
        <f>SUM($P$45:DP45)</f>
        <v>24200000.000000004</v>
      </c>
      <c r="DQ47" s="2">
        <f>SUM($P$45:DQ45)</f>
        <v>24200000.000000004</v>
      </c>
      <c r="DR47" s="2">
        <f>SUM($P$45:DR45)</f>
        <v>24200000.000000004</v>
      </c>
      <c r="DS47" s="2">
        <f>SUM($P$45:DS45)</f>
        <v>24200000.000000004</v>
      </c>
      <c r="DT47" s="2">
        <f>SUM($P$45:DT45)</f>
        <v>24200000.000000004</v>
      </c>
      <c r="DU47" s="2">
        <f>SUM($P$45:DU45)</f>
        <v>24200000.000000004</v>
      </c>
      <c r="DV47" s="2">
        <f>SUM($P$45:DV45)</f>
        <v>24200000.000000004</v>
      </c>
      <c r="DW47" s="2">
        <f>SUM($P$45:DW45)</f>
        <v>24200000.000000004</v>
      </c>
      <c r="DX47" s="2">
        <f>SUM($P$45:DX45)</f>
        <v>24200000.000000004</v>
      </c>
      <c r="DY47" s="2">
        <f>SUM($P$45:DY45)</f>
        <v>24200000.000000004</v>
      </c>
      <c r="DZ47" s="2">
        <f>SUM($P$45:DZ45)</f>
        <v>24200000.000000004</v>
      </c>
      <c r="EA47" s="2">
        <f>SUM($P$45:EA45)</f>
        <v>24200000.000000004</v>
      </c>
      <c r="EB47" s="2">
        <f>SUM($P$45:EB45)</f>
        <v>24200000.000000004</v>
      </c>
      <c r="EC47" s="2">
        <f>SUM($P$45:EC45)</f>
        <v>24200000.000000004</v>
      </c>
      <c r="ED47" s="2">
        <f>SUM($P$45:ED45)</f>
        <v>24200000.000000004</v>
      </c>
      <c r="EE47" s="2">
        <f>SUM($P$45:EE45)</f>
        <v>24200000.000000004</v>
      </c>
      <c r="EF47" s="2">
        <f>SUM($P$45:EF45)</f>
        <v>24200000.000000004</v>
      </c>
      <c r="EG47" s="10"/>
    </row>
    <row r="48" spans="1:137" x14ac:dyDescent="0.25">
      <c r="A48" s="2"/>
      <c r="B48" s="4" t="s">
        <v>75</v>
      </c>
      <c r="C48" s="4"/>
      <c r="D48" s="4">
        <f>MAX(P53:EF53)</f>
        <v>37286478.650052436</v>
      </c>
      <c r="E48" s="4"/>
      <c r="F48" s="2"/>
      <c r="G48" s="73" t="s">
        <v>92</v>
      </c>
      <c r="H48" s="73"/>
      <c r="I48" s="73">
        <f>(H18="Sale on PC")*(J16*H20)</f>
        <v>9220000</v>
      </c>
      <c r="J48" s="2"/>
      <c r="K48" s="10"/>
      <c r="L48" s="2"/>
      <c r="M48" s="2"/>
      <c r="N48" s="10"/>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10"/>
    </row>
    <row r="49" spans="1:137" ht="15.75" thickBot="1" x14ac:dyDescent="0.3">
      <c r="A49" s="2"/>
      <c r="B49" s="4" t="s">
        <v>76</v>
      </c>
      <c r="C49" s="4"/>
      <c r="D49" s="4"/>
      <c r="E49" s="20">
        <f>SUM(P54:EF54)</f>
        <v>1138388.3795291204</v>
      </c>
      <c r="F49" s="2"/>
      <c r="G49" s="2" t="s">
        <v>20</v>
      </c>
      <c r="H49" s="2">
        <f>I27</f>
        <v>6039900</v>
      </c>
      <c r="I49" s="2"/>
      <c r="J49" s="2"/>
      <c r="K49" s="10"/>
      <c r="L49" s="2"/>
      <c r="M49" s="12" t="s">
        <v>67</v>
      </c>
      <c r="N49" s="10"/>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10"/>
    </row>
    <row r="50" spans="1:137" ht="15.75" thickTop="1" x14ac:dyDescent="0.25">
      <c r="A50" s="2"/>
      <c r="B50" s="2"/>
      <c r="C50" s="2"/>
      <c r="D50" s="2"/>
      <c r="E50" s="2"/>
      <c r="F50" s="2"/>
      <c r="G50" s="2" t="s">
        <v>25</v>
      </c>
      <c r="H50" s="16">
        <v>0.05</v>
      </c>
      <c r="I50" s="2"/>
      <c r="J50" s="2"/>
      <c r="K50" s="10"/>
      <c r="L50" s="2"/>
      <c r="M50" s="2" t="s">
        <v>58</v>
      </c>
      <c r="N50" s="10"/>
      <c r="O50" s="2"/>
      <c r="P50" s="2">
        <f>D47</f>
        <v>36300000</v>
      </c>
      <c r="Q50" s="2">
        <f>P52</f>
        <v>36300000</v>
      </c>
      <c r="R50" s="2">
        <f t="shared" ref="R50:CC50" si="67">Q52</f>
        <v>36300000</v>
      </c>
      <c r="S50" s="2">
        <f t="shared" si="67"/>
        <v>36300000</v>
      </c>
      <c r="T50" s="2">
        <f t="shared" si="67"/>
        <v>36300000</v>
      </c>
      <c r="U50" s="2">
        <f t="shared" si="67"/>
        <v>36300000</v>
      </c>
      <c r="V50" s="2">
        <f t="shared" si="67"/>
        <v>36300000</v>
      </c>
      <c r="W50" s="2">
        <f t="shared" si="67"/>
        <v>36300000</v>
      </c>
      <c r="X50" s="2">
        <f t="shared" si="67"/>
        <v>36300000</v>
      </c>
      <c r="Y50" s="2">
        <f t="shared" si="67"/>
        <v>36300000</v>
      </c>
      <c r="Z50" s="2">
        <f t="shared" si="67"/>
        <v>36300000</v>
      </c>
      <c r="AA50" s="2">
        <f t="shared" si="67"/>
        <v>30250000.000000004</v>
      </c>
      <c r="AB50" s="2">
        <f t="shared" si="67"/>
        <v>22329818.205367245</v>
      </c>
      <c r="AC50" s="2">
        <f t="shared" si="67"/>
        <v>15235261.790479893</v>
      </c>
      <c r="AD50" s="2">
        <f t="shared" si="67"/>
        <v>9542737.4770126939</v>
      </c>
      <c r="AE50" s="2">
        <f t="shared" si="67"/>
        <v>5451327.4348495379</v>
      </c>
      <c r="AF50" s="2">
        <f t="shared" si="67"/>
        <v>2817253.4914771728</v>
      </c>
      <c r="AG50" s="2">
        <f t="shared" si="67"/>
        <v>1298219.0787091753</v>
      </c>
      <c r="AH50" s="2">
        <f t="shared" si="67"/>
        <v>513545.01793716243</v>
      </c>
      <c r="AI50" s="2">
        <f t="shared" si="67"/>
        <v>150475.44644348614</v>
      </c>
      <c r="AJ50" s="2">
        <f t="shared" si="67"/>
        <v>4.3946783989667892E-9</v>
      </c>
      <c r="AK50" s="2">
        <f t="shared" si="67"/>
        <v>4.3946783989667892E-9</v>
      </c>
      <c r="AL50" s="2">
        <f t="shared" si="67"/>
        <v>4.3946783989667892E-9</v>
      </c>
      <c r="AM50" s="2">
        <f t="shared" si="67"/>
        <v>4.3946783989667892E-9</v>
      </c>
      <c r="AN50" s="2">
        <f t="shared" si="67"/>
        <v>4.3946783989667892E-9</v>
      </c>
      <c r="AO50" s="2">
        <f t="shared" si="67"/>
        <v>4.3946783989667892E-9</v>
      </c>
      <c r="AP50" s="2">
        <f t="shared" si="67"/>
        <v>4.3946783989667892E-9</v>
      </c>
      <c r="AQ50" s="2">
        <f t="shared" si="67"/>
        <v>4.3946783989667892E-9</v>
      </c>
      <c r="AR50" s="2">
        <f t="shared" si="67"/>
        <v>4.3946783989667892E-9</v>
      </c>
      <c r="AS50" s="2">
        <f t="shared" si="67"/>
        <v>4.3946783989667892E-9</v>
      </c>
      <c r="AT50" s="2">
        <f t="shared" si="67"/>
        <v>4.3946783989667892E-9</v>
      </c>
      <c r="AU50" s="2">
        <f t="shared" si="67"/>
        <v>4.3946783989667892E-9</v>
      </c>
      <c r="AV50" s="2">
        <f t="shared" si="67"/>
        <v>4.3946783989667892E-9</v>
      </c>
      <c r="AW50" s="2">
        <f t="shared" si="67"/>
        <v>4.3946783989667892E-9</v>
      </c>
      <c r="AX50" s="2">
        <f t="shared" si="67"/>
        <v>4.3946783989667892E-9</v>
      </c>
      <c r="AY50" s="2">
        <f t="shared" si="67"/>
        <v>4.3946783989667892E-9</v>
      </c>
      <c r="AZ50" s="2">
        <f t="shared" si="67"/>
        <v>4.3946783989667892E-9</v>
      </c>
      <c r="BA50" s="2">
        <f t="shared" si="67"/>
        <v>4.3946783989667892E-9</v>
      </c>
      <c r="BB50" s="2">
        <f t="shared" si="67"/>
        <v>4.3946783989667892E-9</v>
      </c>
      <c r="BC50" s="2">
        <f t="shared" si="67"/>
        <v>4.3946783989667892E-9</v>
      </c>
      <c r="BD50" s="2">
        <f t="shared" si="67"/>
        <v>4.3946783989667892E-9</v>
      </c>
      <c r="BE50" s="2">
        <f t="shared" si="67"/>
        <v>4.3946783989667892E-9</v>
      </c>
      <c r="BF50" s="2">
        <f t="shared" si="67"/>
        <v>4.3946783989667892E-9</v>
      </c>
      <c r="BG50" s="2">
        <f t="shared" si="67"/>
        <v>4.3946783989667892E-9</v>
      </c>
      <c r="BH50" s="2">
        <f t="shared" si="67"/>
        <v>4.3946783989667892E-9</v>
      </c>
      <c r="BI50" s="2">
        <f t="shared" si="67"/>
        <v>4.3946783989667892E-9</v>
      </c>
      <c r="BJ50" s="2">
        <f t="shared" si="67"/>
        <v>4.3946783989667892E-9</v>
      </c>
      <c r="BK50" s="2">
        <f t="shared" si="67"/>
        <v>4.3946783989667892E-9</v>
      </c>
      <c r="BL50" s="2">
        <f t="shared" si="67"/>
        <v>4.3946783989667892E-9</v>
      </c>
      <c r="BM50" s="2">
        <f t="shared" si="67"/>
        <v>4.3946783989667892E-9</v>
      </c>
      <c r="BN50" s="2">
        <f t="shared" si="67"/>
        <v>4.3946783989667892E-9</v>
      </c>
      <c r="BO50" s="2">
        <f t="shared" si="67"/>
        <v>4.3946783989667892E-9</v>
      </c>
      <c r="BP50" s="2">
        <f t="shared" si="67"/>
        <v>4.3946783989667892E-9</v>
      </c>
      <c r="BQ50" s="2">
        <f t="shared" si="67"/>
        <v>4.3946783989667892E-9</v>
      </c>
      <c r="BR50" s="2">
        <f t="shared" si="67"/>
        <v>4.3946783989667892E-9</v>
      </c>
      <c r="BS50" s="2">
        <f t="shared" si="67"/>
        <v>4.3946783989667892E-9</v>
      </c>
      <c r="BT50" s="2">
        <f t="shared" si="67"/>
        <v>4.3946783989667892E-9</v>
      </c>
      <c r="BU50" s="2">
        <f t="shared" si="67"/>
        <v>4.3946783989667892E-9</v>
      </c>
      <c r="BV50" s="2">
        <f t="shared" si="67"/>
        <v>4.3946783989667892E-9</v>
      </c>
      <c r="BW50" s="2">
        <f t="shared" si="67"/>
        <v>4.3946783989667892E-9</v>
      </c>
      <c r="BX50" s="2">
        <f t="shared" si="67"/>
        <v>4.3946783989667892E-9</v>
      </c>
      <c r="BY50" s="2">
        <f t="shared" si="67"/>
        <v>4.3946783989667892E-9</v>
      </c>
      <c r="BZ50" s="2">
        <f t="shared" si="67"/>
        <v>4.3946783989667892E-9</v>
      </c>
      <c r="CA50" s="2">
        <f t="shared" si="67"/>
        <v>4.3946783989667892E-9</v>
      </c>
      <c r="CB50" s="2">
        <f t="shared" si="67"/>
        <v>4.3946783989667892E-9</v>
      </c>
      <c r="CC50" s="2">
        <f t="shared" si="67"/>
        <v>4.3946783989667892E-9</v>
      </c>
      <c r="CD50" s="2">
        <f t="shared" ref="CD50:EF50" si="68">CC52</f>
        <v>4.3946783989667892E-9</v>
      </c>
      <c r="CE50" s="2">
        <f t="shared" si="68"/>
        <v>4.3946783989667892E-9</v>
      </c>
      <c r="CF50" s="2">
        <f t="shared" si="68"/>
        <v>4.3946783989667892E-9</v>
      </c>
      <c r="CG50" s="2">
        <f t="shared" si="68"/>
        <v>4.3946783989667892E-9</v>
      </c>
      <c r="CH50" s="2">
        <f t="shared" si="68"/>
        <v>4.3946783989667892E-9</v>
      </c>
      <c r="CI50" s="2">
        <f t="shared" si="68"/>
        <v>4.3946783989667892E-9</v>
      </c>
      <c r="CJ50" s="2">
        <f t="shared" si="68"/>
        <v>4.3946783989667892E-9</v>
      </c>
      <c r="CK50" s="2">
        <f t="shared" si="68"/>
        <v>4.3946783989667892E-9</v>
      </c>
      <c r="CL50" s="2">
        <f t="shared" si="68"/>
        <v>4.3946783989667892E-9</v>
      </c>
      <c r="CM50" s="2">
        <f t="shared" si="68"/>
        <v>4.3946783989667892E-9</v>
      </c>
      <c r="CN50" s="2">
        <f t="shared" si="68"/>
        <v>4.3946783989667892E-9</v>
      </c>
      <c r="CO50" s="2">
        <f t="shared" si="68"/>
        <v>4.3946783989667892E-9</v>
      </c>
      <c r="CP50" s="2">
        <f t="shared" si="68"/>
        <v>4.3946783989667892E-9</v>
      </c>
      <c r="CQ50" s="2">
        <f t="shared" si="68"/>
        <v>4.3946783989667892E-9</v>
      </c>
      <c r="CR50" s="2">
        <f t="shared" si="68"/>
        <v>4.3946783989667892E-9</v>
      </c>
      <c r="CS50" s="2">
        <f t="shared" si="68"/>
        <v>4.3946783989667892E-9</v>
      </c>
      <c r="CT50" s="2">
        <f t="shared" si="68"/>
        <v>4.3946783989667892E-9</v>
      </c>
      <c r="CU50" s="2">
        <f t="shared" si="68"/>
        <v>4.3946783989667892E-9</v>
      </c>
      <c r="CV50" s="2">
        <f t="shared" si="68"/>
        <v>4.3946783989667892E-9</v>
      </c>
      <c r="CW50" s="2">
        <f t="shared" si="68"/>
        <v>4.3946783989667892E-9</v>
      </c>
      <c r="CX50" s="2">
        <f t="shared" si="68"/>
        <v>4.3946783989667892E-9</v>
      </c>
      <c r="CY50" s="2">
        <f t="shared" si="68"/>
        <v>4.3946783989667892E-9</v>
      </c>
      <c r="CZ50" s="2">
        <f t="shared" si="68"/>
        <v>4.3946783989667892E-9</v>
      </c>
      <c r="DA50" s="2">
        <f t="shared" si="68"/>
        <v>4.3946783989667892E-9</v>
      </c>
      <c r="DB50" s="2">
        <f t="shared" si="68"/>
        <v>4.3946783989667892E-9</v>
      </c>
      <c r="DC50" s="2">
        <f t="shared" si="68"/>
        <v>4.3946783989667892E-9</v>
      </c>
      <c r="DD50" s="2">
        <f t="shared" si="68"/>
        <v>4.3946783989667892E-9</v>
      </c>
      <c r="DE50" s="2">
        <f t="shared" si="68"/>
        <v>4.3946783989667892E-9</v>
      </c>
      <c r="DF50" s="2">
        <f t="shared" si="68"/>
        <v>4.3946783989667892E-9</v>
      </c>
      <c r="DG50" s="2">
        <f t="shared" si="68"/>
        <v>4.3946783989667892E-9</v>
      </c>
      <c r="DH50" s="2">
        <f t="shared" si="68"/>
        <v>4.3946783989667892E-9</v>
      </c>
      <c r="DI50" s="2">
        <f t="shared" si="68"/>
        <v>4.3946783989667892E-9</v>
      </c>
      <c r="DJ50" s="2">
        <f t="shared" si="68"/>
        <v>4.3946783989667892E-9</v>
      </c>
      <c r="DK50" s="2">
        <f t="shared" si="68"/>
        <v>4.3946783989667892E-9</v>
      </c>
      <c r="DL50" s="2">
        <f t="shared" si="68"/>
        <v>4.3946783989667892E-9</v>
      </c>
      <c r="DM50" s="2">
        <f t="shared" si="68"/>
        <v>4.3946783989667892E-9</v>
      </c>
      <c r="DN50" s="2">
        <f t="shared" si="68"/>
        <v>4.3946783989667892E-9</v>
      </c>
      <c r="DO50" s="2">
        <f t="shared" si="68"/>
        <v>4.3946783989667892E-9</v>
      </c>
      <c r="DP50" s="2">
        <f t="shared" si="68"/>
        <v>4.3946783989667892E-9</v>
      </c>
      <c r="DQ50" s="2">
        <f t="shared" si="68"/>
        <v>4.3946783989667892E-9</v>
      </c>
      <c r="DR50" s="2">
        <f t="shared" si="68"/>
        <v>4.3946783989667892E-9</v>
      </c>
      <c r="DS50" s="2">
        <f t="shared" si="68"/>
        <v>4.3946783989667892E-9</v>
      </c>
      <c r="DT50" s="2">
        <f t="shared" si="68"/>
        <v>4.3946783989667892E-9</v>
      </c>
      <c r="DU50" s="2">
        <f t="shared" si="68"/>
        <v>4.3946783989667892E-9</v>
      </c>
      <c r="DV50" s="2">
        <f t="shared" si="68"/>
        <v>4.3946783989667892E-9</v>
      </c>
      <c r="DW50" s="2">
        <f t="shared" si="68"/>
        <v>4.3946783989667892E-9</v>
      </c>
      <c r="DX50" s="2">
        <f t="shared" si="68"/>
        <v>4.3946783989667892E-9</v>
      </c>
      <c r="DY50" s="2">
        <f t="shared" si="68"/>
        <v>4.3946783989667892E-9</v>
      </c>
      <c r="DZ50" s="2">
        <f t="shared" si="68"/>
        <v>4.3946783989667892E-9</v>
      </c>
      <c r="EA50" s="2">
        <f t="shared" si="68"/>
        <v>4.3946783989667892E-9</v>
      </c>
      <c r="EB50" s="2">
        <f t="shared" si="68"/>
        <v>4.3946783989667892E-9</v>
      </c>
      <c r="EC50" s="2">
        <f t="shared" si="68"/>
        <v>4.3946783989667892E-9</v>
      </c>
      <c r="ED50" s="2">
        <f t="shared" si="68"/>
        <v>4.3946783989667892E-9</v>
      </c>
      <c r="EE50" s="2">
        <f t="shared" si="68"/>
        <v>4.3946783989667892E-9</v>
      </c>
      <c r="EF50" s="2">
        <f t="shared" si="68"/>
        <v>4.3946783989667892E-9</v>
      </c>
      <c r="EG50" s="10"/>
    </row>
    <row r="51" spans="1:137" x14ac:dyDescent="0.25">
      <c r="A51" s="2"/>
      <c r="B51" s="2"/>
      <c r="C51" s="2"/>
      <c r="D51" s="2"/>
      <c r="E51" s="2"/>
      <c r="F51" s="2"/>
      <c r="G51" s="2" t="s">
        <v>26</v>
      </c>
      <c r="H51" s="2"/>
      <c r="I51" s="2">
        <f>H49/H50</f>
        <v>120798000</v>
      </c>
      <c r="J51" s="2"/>
      <c r="K51" s="10"/>
      <c r="L51" s="2"/>
      <c r="M51" s="2" t="s">
        <v>68</v>
      </c>
      <c r="N51" s="10"/>
      <c r="O51" s="2"/>
      <c r="P51" s="2">
        <f>MIN(P41-P45,P50)</f>
        <v>0</v>
      </c>
      <c r="Q51" s="2">
        <f>MIN(Q41-Q45,Q50)</f>
        <v>0</v>
      </c>
      <c r="R51" s="2">
        <f t="shared" ref="R51:CC51" si="69">MIN(R41-R45,R50)</f>
        <v>0</v>
      </c>
      <c r="S51" s="2">
        <f t="shared" si="69"/>
        <v>0</v>
      </c>
      <c r="T51" s="2">
        <f t="shared" si="69"/>
        <v>0</v>
      </c>
      <c r="U51" s="2">
        <f t="shared" si="69"/>
        <v>0</v>
      </c>
      <c r="V51" s="2">
        <f t="shared" si="69"/>
        <v>0</v>
      </c>
      <c r="W51" s="2">
        <f t="shared" si="69"/>
        <v>0</v>
      </c>
      <c r="X51" s="2">
        <f t="shared" si="69"/>
        <v>0</v>
      </c>
      <c r="Y51" s="2">
        <f t="shared" si="69"/>
        <v>0</v>
      </c>
      <c r="Z51" s="2">
        <f t="shared" si="69"/>
        <v>6049999.9999999953</v>
      </c>
      <c r="AA51" s="2">
        <f t="shared" si="69"/>
        <v>7920181.7946327589</v>
      </c>
      <c r="AB51" s="2">
        <f t="shared" si="69"/>
        <v>7094556.4148873519</v>
      </c>
      <c r="AC51" s="2">
        <f t="shared" si="69"/>
        <v>5692524.313467199</v>
      </c>
      <c r="AD51" s="2">
        <f t="shared" si="69"/>
        <v>4091410.042163156</v>
      </c>
      <c r="AE51" s="2">
        <f t="shared" si="69"/>
        <v>2634073.9433723651</v>
      </c>
      <c r="AF51" s="2">
        <f t="shared" si="69"/>
        <v>1519034.4127679975</v>
      </c>
      <c r="AG51" s="2">
        <f t="shared" si="69"/>
        <v>784674.06077201292</v>
      </c>
      <c r="AH51" s="2">
        <f t="shared" si="69"/>
        <v>363069.57149367628</v>
      </c>
      <c r="AI51" s="2">
        <f t="shared" si="69"/>
        <v>150475.44644348175</v>
      </c>
      <c r="AJ51" s="2">
        <f t="shared" si="69"/>
        <v>0</v>
      </c>
      <c r="AK51" s="2">
        <f t="shared" si="69"/>
        <v>0</v>
      </c>
      <c r="AL51" s="2">
        <f t="shared" si="69"/>
        <v>0</v>
      </c>
      <c r="AM51" s="2">
        <f t="shared" si="69"/>
        <v>0</v>
      </c>
      <c r="AN51" s="2">
        <f t="shared" si="69"/>
        <v>0</v>
      </c>
      <c r="AO51" s="2">
        <f t="shared" si="69"/>
        <v>0</v>
      </c>
      <c r="AP51" s="2">
        <f t="shared" si="69"/>
        <v>0</v>
      </c>
      <c r="AQ51" s="2">
        <f t="shared" si="69"/>
        <v>0</v>
      </c>
      <c r="AR51" s="2">
        <f t="shared" si="69"/>
        <v>0</v>
      </c>
      <c r="AS51" s="2">
        <f t="shared" si="69"/>
        <v>0</v>
      </c>
      <c r="AT51" s="2">
        <f t="shared" si="69"/>
        <v>0</v>
      </c>
      <c r="AU51" s="2">
        <f t="shared" si="69"/>
        <v>0</v>
      </c>
      <c r="AV51" s="2">
        <f t="shared" si="69"/>
        <v>0</v>
      </c>
      <c r="AW51" s="2">
        <f t="shared" si="69"/>
        <v>0</v>
      </c>
      <c r="AX51" s="2">
        <f t="shared" si="69"/>
        <v>0</v>
      </c>
      <c r="AY51" s="2">
        <f t="shared" si="69"/>
        <v>0</v>
      </c>
      <c r="AZ51" s="2">
        <f t="shared" si="69"/>
        <v>0</v>
      </c>
      <c r="BA51" s="2">
        <f t="shared" si="69"/>
        <v>0</v>
      </c>
      <c r="BB51" s="2">
        <f t="shared" si="69"/>
        <v>0</v>
      </c>
      <c r="BC51" s="2">
        <f t="shared" si="69"/>
        <v>0</v>
      </c>
      <c r="BD51" s="2">
        <f t="shared" si="69"/>
        <v>0</v>
      </c>
      <c r="BE51" s="2">
        <f t="shared" si="69"/>
        <v>0</v>
      </c>
      <c r="BF51" s="2">
        <f t="shared" si="69"/>
        <v>0</v>
      </c>
      <c r="BG51" s="2">
        <f t="shared" si="69"/>
        <v>0</v>
      </c>
      <c r="BH51" s="2">
        <f t="shared" si="69"/>
        <v>0</v>
      </c>
      <c r="BI51" s="2">
        <f t="shared" si="69"/>
        <v>0</v>
      </c>
      <c r="BJ51" s="2">
        <f t="shared" si="69"/>
        <v>0</v>
      </c>
      <c r="BK51" s="2">
        <f t="shared" si="69"/>
        <v>0</v>
      </c>
      <c r="BL51" s="2">
        <f t="shared" si="69"/>
        <v>0</v>
      </c>
      <c r="BM51" s="2">
        <f t="shared" si="69"/>
        <v>0</v>
      </c>
      <c r="BN51" s="2">
        <f t="shared" si="69"/>
        <v>0</v>
      </c>
      <c r="BO51" s="2">
        <f t="shared" si="69"/>
        <v>0</v>
      </c>
      <c r="BP51" s="2">
        <f t="shared" si="69"/>
        <v>0</v>
      </c>
      <c r="BQ51" s="2">
        <f t="shared" si="69"/>
        <v>0</v>
      </c>
      <c r="BR51" s="2">
        <f t="shared" si="69"/>
        <v>0</v>
      </c>
      <c r="BS51" s="2">
        <f t="shared" si="69"/>
        <v>0</v>
      </c>
      <c r="BT51" s="2">
        <f t="shared" si="69"/>
        <v>0</v>
      </c>
      <c r="BU51" s="2">
        <f t="shared" si="69"/>
        <v>0</v>
      </c>
      <c r="BV51" s="2">
        <f t="shared" si="69"/>
        <v>0</v>
      </c>
      <c r="BW51" s="2">
        <f t="shared" si="69"/>
        <v>0</v>
      </c>
      <c r="BX51" s="2">
        <f t="shared" si="69"/>
        <v>0</v>
      </c>
      <c r="BY51" s="2">
        <f t="shared" si="69"/>
        <v>0</v>
      </c>
      <c r="BZ51" s="2">
        <f t="shared" si="69"/>
        <v>0</v>
      </c>
      <c r="CA51" s="2">
        <f t="shared" si="69"/>
        <v>0</v>
      </c>
      <c r="CB51" s="2">
        <f t="shared" si="69"/>
        <v>0</v>
      </c>
      <c r="CC51" s="2">
        <f t="shared" si="69"/>
        <v>0</v>
      </c>
      <c r="CD51" s="2">
        <f t="shared" ref="CD51:EF51" si="70">MIN(CD41-CD45,CD50)</f>
        <v>0</v>
      </c>
      <c r="CE51" s="2">
        <f t="shared" si="70"/>
        <v>0</v>
      </c>
      <c r="CF51" s="2">
        <f t="shared" si="70"/>
        <v>0</v>
      </c>
      <c r="CG51" s="2">
        <f t="shared" si="70"/>
        <v>0</v>
      </c>
      <c r="CH51" s="2">
        <f t="shared" si="70"/>
        <v>0</v>
      </c>
      <c r="CI51" s="2">
        <f t="shared" si="70"/>
        <v>0</v>
      </c>
      <c r="CJ51" s="2">
        <f t="shared" si="70"/>
        <v>0</v>
      </c>
      <c r="CK51" s="2">
        <f t="shared" si="70"/>
        <v>0</v>
      </c>
      <c r="CL51" s="2">
        <f t="shared" si="70"/>
        <v>0</v>
      </c>
      <c r="CM51" s="2">
        <f t="shared" si="70"/>
        <v>0</v>
      </c>
      <c r="CN51" s="2">
        <f t="shared" si="70"/>
        <v>0</v>
      </c>
      <c r="CO51" s="2">
        <f t="shared" si="70"/>
        <v>0</v>
      </c>
      <c r="CP51" s="2">
        <f t="shared" si="70"/>
        <v>0</v>
      </c>
      <c r="CQ51" s="2">
        <f t="shared" si="70"/>
        <v>0</v>
      </c>
      <c r="CR51" s="2">
        <f t="shared" si="70"/>
        <v>0</v>
      </c>
      <c r="CS51" s="2">
        <f t="shared" si="70"/>
        <v>0</v>
      </c>
      <c r="CT51" s="2">
        <f t="shared" si="70"/>
        <v>0</v>
      </c>
      <c r="CU51" s="2">
        <f t="shared" si="70"/>
        <v>0</v>
      </c>
      <c r="CV51" s="2">
        <f t="shared" si="70"/>
        <v>0</v>
      </c>
      <c r="CW51" s="2">
        <f t="shared" si="70"/>
        <v>0</v>
      </c>
      <c r="CX51" s="2">
        <f t="shared" si="70"/>
        <v>0</v>
      </c>
      <c r="CY51" s="2">
        <f t="shared" si="70"/>
        <v>0</v>
      </c>
      <c r="CZ51" s="2">
        <f t="shared" si="70"/>
        <v>0</v>
      </c>
      <c r="DA51" s="2">
        <f t="shared" si="70"/>
        <v>0</v>
      </c>
      <c r="DB51" s="2">
        <f t="shared" si="70"/>
        <v>0</v>
      </c>
      <c r="DC51" s="2">
        <f t="shared" si="70"/>
        <v>0</v>
      </c>
      <c r="DD51" s="2">
        <f t="shared" si="70"/>
        <v>0</v>
      </c>
      <c r="DE51" s="2">
        <f t="shared" si="70"/>
        <v>0</v>
      </c>
      <c r="DF51" s="2">
        <f t="shared" si="70"/>
        <v>0</v>
      </c>
      <c r="DG51" s="2">
        <f t="shared" si="70"/>
        <v>0</v>
      </c>
      <c r="DH51" s="2">
        <f t="shared" si="70"/>
        <v>0</v>
      </c>
      <c r="DI51" s="2">
        <f t="shared" si="70"/>
        <v>0</v>
      </c>
      <c r="DJ51" s="2">
        <f t="shared" si="70"/>
        <v>0</v>
      </c>
      <c r="DK51" s="2">
        <f t="shared" si="70"/>
        <v>0</v>
      </c>
      <c r="DL51" s="2">
        <f t="shared" si="70"/>
        <v>0</v>
      </c>
      <c r="DM51" s="2">
        <f t="shared" si="70"/>
        <v>0</v>
      </c>
      <c r="DN51" s="2">
        <f t="shared" si="70"/>
        <v>0</v>
      </c>
      <c r="DO51" s="2">
        <f t="shared" si="70"/>
        <v>0</v>
      </c>
      <c r="DP51" s="2">
        <f t="shared" si="70"/>
        <v>0</v>
      </c>
      <c r="DQ51" s="2">
        <f t="shared" si="70"/>
        <v>0</v>
      </c>
      <c r="DR51" s="2">
        <f t="shared" si="70"/>
        <v>0</v>
      </c>
      <c r="DS51" s="2">
        <f t="shared" si="70"/>
        <v>0</v>
      </c>
      <c r="DT51" s="2">
        <f t="shared" si="70"/>
        <v>0</v>
      </c>
      <c r="DU51" s="2">
        <f t="shared" si="70"/>
        <v>0</v>
      </c>
      <c r="DV51" s="2">
        <f t="shared" si="70"/>
        <v>0</v>
      </c>
      <c r="DW51" s="2">
        <f t="shared" si="70"/>
        <v>0</v>
      </c>
      <c r="DX51" s="2">
        <f t="shared" si="70"/>
        <v>0</v>
      </c>
      <c r="DY51" s="2">
        <f t="shared" si="70"/>
        <v>0</v>
      </c>
      <c r="DZ51" s="2">
        <f t="shared" si="70"/>
        <v>0</v>
      </c>
      <c r="EA51" s="2">
        <f t="shared" si="70"/>
        <v>0</v>
      </c>
      <c r="EB51" s="2">
        <f t="shared" si="70"/>
        <v>0</v>
      </c>
      <c r="EC51" s="2">
        <f t="shared" si="70"/>
        <v>0</v>
      </c>
      <c r="ED51" s="2">
        <f t="shared" si="70"/>
        <v>0</v>
      </c>
      <c r="EE51" s="2">
        <f t="shared" si="70"/>
        <v>0</v>
      </c>
      <c r="EF51" s="2">
        <f t="shared" si="70"/>
        <v>0</v>
      </c>
      <c r="EG51" s="10"/>
    </row>
    <row r="52" spans="1:137" ht="15.75" thickBot="1" x14ac:dyDescent="0.3">
      <c r="A52" s="2"/>
      <c r="B52" s="4"/>
      <c r="C52" s="4"/>
      <c r="D52" s="4"/>
      <c r="E52" s="4"/>
      <c r="F52" s="2"/>
      <c r="G52" s="2" t="str">
        <f>"- sales costs"</f>
        <v>- sales costs</v>
      </c>
      <c r="H52" s="16">
        <v>0.02</v>
      </c>
      <c r="I52" s="6">
        <f>(I51+I48)*H52</f>
        <v>2600360</v>
      </c>
      <c r="J52" s="2"/>
      <c r="K52" s="10"/>
      <c r="L52" s="2"/>
      <c r="M52" s="2" t="s">
        <v>65</v>
      </c>
      <c r="N52" s="10"/>
      <c r="O52" s="2"/>
      <c r="P52" s="2">
        <f>P50-P51</f>
        <v>36300000</v>
      </c>
      <c r="Q52" s="2">
        <f>Q50-Q51</f>
        <v>36300000</v>
      </c>
      <c r="R52" s="2">
        <f t="shared" ref="R52:CC52" si="71">R50-R51</f>
        <v>36300000</v>
      </c>
      <c r="S52" s="2">
        <f t="shared" si="71"/>
        <v>36300000</v>
      </c>
      <c r="T52" s="2">
        <f t="shared" si="71"/>
        <v>36300000</v>
      </c>
      <c r="U52" s="2">
        <f t="shared" si="71"/>
        <v>36300000</v>
      </c>
      <c r="V52" s="2">
        <f t="shared" si="71"/>
        <v>36300000</v>
      </c>
      <c r="W52" s="2">
        <f t="shared" si="71"/>
        <v>36300000</v>
      </c>
      <c r="X52" s="2">
        <f t="shared" si="71"/>
        <v>36300000</v>
      </c>
      <c r="Y52" s="2">
        <f t="shared" si="71"/>
        <v>36300000</v>
      </c>
      <c r="Z52" s="2">
        <f t="shared" si="71"/>
        <v>30250000.000000004</v>
      </c>
      <c r="AA52" s="2">
        <f t="shared" si="71"/>
        <v>22329818.205367245</v>
      </c>
      <c r="AB52" s="2">
        <f t="shared" si="71"/>
        <v>15235261.790479893</v>
      </c>
      <c r="AC52" s="2">
        <f t="shared" si="71"/>
        <v>9542737.4770126939</v>
      </c>
      <c r="AD52" s="2">
        <f t="shared" si="71"/>
        <v>5451327.4348495379</v>
      </c>
      <c r="AE52" s="2">
        <f t="shared" si="71"/>
        <v>2817253.4914771728</v>
      </c>
      <c r="AF52" s="2">
        <f t="shared" si="71"/>
        <v>1298219.0787091753</v>
      </c>
      <c r="AG52" s="2">
        <f t="shared" si="71"/>
        <v>513545.01793716243</v>
      </c>
      <c r="AH52" s="2">
        <f t="shared" si="71"/>
        <v>150475.44644348614</v>
      </c>
      <c r="AI52" s="2">
        <f t="shared" si="71"/>
        <v>4.3946783989667892E-9</v>
      </c>
      <c r="AJ52" s="2">
        <f t="shared" si="71"/>
        <v>4.3946783989667892E-9</v>
      </c>
      <c r="AK52" s="2">
        <f t="shared" si="71"/>
        <v>4.3946783989667892E-9</v>
      </c>
      <c r="AL52" s="2">
        <f t="shared" si="71"/>
        <v>4.3946783989667892E-9</v>
      </c>
      <c r="AM52" s="2">
        <f t="shared" si="71"/>
        <v>4.3946783989667892E-9</v>
      </c>
      <c r="AN52" s="2">
        <f t="shared" si="71"/>
        <v>4.3946783989667892E-9</v>
      </c>
      <c r="AO52" s="2">
        <f t="shared" si="71"/>
        <v>4.3946783989667892E-9</v>
      </c>
      <c r="AP52" s="2">
        <f t="shared" si="71"/>
        <v>4.3946783989667892E-9</v>
      </c>
      <c r="AQ52" s="2">
        <f t="shared" si="71"/>
        <v>4.3946783989667892E-9</v>
      </c>
      <c r="AR52" s="2">
        <f t="shared" si="71"/>
        <v>4.3946783989667892E-9</v>
      </c>
      <c r="AS52" s="2">
        <f t="shared" si="71"/>
        <v>4.3946783989667892E-9</v>
      </c>
      <c r="AT52" s="2">
        <f t="shared" si="71"/>
        <v>4.3946783989667892E-9</v>
      </c>
      <c r="AU52" s="2">
        <f t="shared" si="71"/>
        <v>4.3946783989667892E-9</v>
      </c>
      <c r="AV52" s="2">
        <f t="shared" si="71"/>
        <v>4.3946783989667892E-9</v>
      </c>
      <c r="AW52" s="2">
        <f t="shared" si="71"/>
        <v>4.3946783989667892E-9</v>
      </c>
      <c r="AX52" s="2">
        <f t="shared" si="71"/>
        <v>4.3946783989667892E-9</v>
      </c>
      <c r="AY52" s="2">
        <f t="shared" si="71"/>
        <v>4.3946783989667892E-9</v>
      </c>
      <c r="AZ52" s="2">
        <f t="shared" si="71"/>
        <v>4.3946783989667892E-9</v>
      </c>
      <c r="BA52" s="2">
        <f t="shared" si="71"/>
        <v>4.3946783989667892E-9</v>
      </c>
      <c r="BB52" s="2">
        <f t="shared" si="71"/>
        <v>4.3946783989667892E-9</v>
      </c>
      <c r="BC52" s="2">
        <f t="shared" si="71"/>
        <v>4.3946783989667892E-9</v>
      </c>
      <c r="BD52" s="2">
        <f t="shared" si="71"/>
        <v>4.3946783989667892E-9</v>
      </c>
      <c r="BE52" s="2">
        <f t="shared" si="71"/>
        <v>4.3946783989667892E-9</v>
      </c>
      <c r="BF52" s="2">
        <f t="shared" si="71"/>
        <v>4.3946783989667892E-9</v>
      </c>
      <c r="BG52" s="2">
        <f t="shared" si="71"/>
        <v>4.3946783989667892E-9</v>
      </c>
      <c r="BH52" s="2">
        <f t="shared" si="71"/>
        <v>4.3946783989667892E-9</v>
      </c>
      <c r="BI52" s="2">
        <f t="shared" si="71"/>
        <v>4.3946783989667892E-9</v>
      </c>
      <c r="BJ52" s="2">
        <f t="shared" si="71"/>
        <v>4.3946783989667892E-9</v>
      </c>
      <c r="BK52" s="2">
        <f t="shared" si="71"/>
        <v>4.3946783989667892E-9</v>
      </c>
      <c r="BL52" s="2">
        <f t="shared" si="71"/>
        <v>4.3946783989667892E-9</v>
      </c>
      <c r="BM52" s="2">
        <f t="shared" si="71"/>
        <v>4.3946783989667892E-9</v>
      </c>
      <c r="BN52" s="2">
        <f t="shared" si="71"/>
        <v>4.3946783989667892E-9</v>
      </c>
      <c r="BO52" s="2">
        <f t="shared" si="71"/>
        <v>4.3946783989667892E-9</v>
      </c>
      <c r="BP52" s="2">
        <f t="shared" si="71"/>
        <v>4.3946783989667892E-9</v>
      </c>
      <c r="BQ52" s="2">
        <f t="shared" si="71"/>
        <v>4.3946783989667892E-9</v>
      </c>
      <c r="BR52" s="2">
        <f t="shared" si="71"/>
        <v>4.3946783989667892E-9</v>
      </c>
      <c r="BS52" s="2">
        <f t="shared" si="71"/>
        <v>4.3946783989667892E-9</v>
      </c>
      <c r="BT52" s="2">
        <f t="shared" si="71"/>
        <v>4.3946783989667892E-9</v>
      </c>
      <c r="BU52" s="2">
        <f t="shared" si="71"/>
        <v>4.3946783989667892E-9</v>
      </c>
      <c r="BV52" s="2">
        <f t="shared" si="71"/>
        <v>4.3946783989667892E-9</v>
      </c>
      <c r="BW52" s="2">
        <f t="shared" si="71"/>
        <v>4.3946783989667892E-9</v>
      </c>
      <c r="BX52" s="2">
        <f t="shared" si="71"/>
        <v>4.3946783989667892E-9</v>
      </c>
      <c r="BY52" s="2">
        <f t="shared" si="71"/>
        <v>4.3946783989667892E-9</v>
      </c>
      <c r="BZ52" s="2">
        <f t="shared" si="71"/>
        <v>4.3946783989667892E-9</v>
      </c>
      <c r="CA52" s="2">
        <f t="shared" si="71"/>
        <v>4.3946783989667892E-9</v>
      </c>
      <c r="CB52" s="2">
        <f t="shared" si="71"/>
        <v>4.3946783989667892E-9</v>
      </c>
      <c r="CC52" s="2">
        <f t="shared" si="71"/>
        <v>4.3946783989667892E-9</v>
      </c>
      <c r="CD52" s="2">
        <f t="shared" ref="CD52:EF52" si="72">CD50-CD51</f>
        <v>4.3946783989667892E-9</v>
      </c>
      <c r="CE52" s="2">
        <f t="shared" si="72"/>
        <v>4.3946783989667892E-9</v>
      </c>
      <c r="CF52" s="2">
        <f t="shared" si="72"/>
        <v>4.3946783989667892E-9</v>
      </c>
      <c r="CG52" s="2">
        <f t="shared" si="72"/>
        <v>4.3946783989667892E-9</v>
      </c>
      <c r="CH52" s="2">
        <f t="shared" si="72"/>
        <v>4.3946783989667892E-9</v>
      </c>
      <c r="CI52" s="2">
        <f t="shared" si="72"/>
        <v>4.3946783989667892E-9</v>
      </c>
      <c r="CJ52" s="2">
        <f t="shared" si="72"/>
        <v>4.3946783989667892E-9</v>
      </c>
      <c r="CK52" s="2">
        <f t="shared" si="72"/>
        <v>4.3946783989667892E-9</v>
      </c>
      <c r="CL52" s="2">
        <f t="shared" si="72"/>
        <v>4.3946783989667892E-9</v>
      </c>
      <c r="CM52" s="2">
        <f t="shared" si="72"/>
        <v>4.3946783989667892E-9</v>
      </c>
      <c r="CN52" s="2">
        <f t="shared" si="72"/>
        <v>4.3946783989667892E-9</v>
      </c>
      <c r="CO52" s="2">
        <f t="shared" si="72"/>
        <v>4.3946783989667892E-9</v>
      </c>
      <c r="CP52" s="2">
        <f t="shared" si="72"/>
        <v>4.3946783989667892E-9</v>
      </c>
      <c r="CQ52" s="2">
        <f t="shared" si="72"/>
        <v>4.3946783989667892E-9</v>
      </c>
      <c r="CR52" s="2">
        <f t="shared" si="72"/>
        <v>4.3946783989667892E-9</v>
      </c>
      <c r="CS52" s="2">
        <f t="shared" si="72"/>
        <v>4.3946783989667892E-9</v>
      </c>
      <c r="CT52" s="2">
        <f t="shared" si="72"/>
        <v>4.3946783989667892E-9</v>
      </c>
      <c r="CU52" s="2">
        <f t="shared" si="72"/>
        <v>4.3946783989667892E-9</v>
      </c>
      <c r="CV52" s="2">
        <f t="shared" si="72"/>
        <v>4.3946783989667892E-9</v>
      </c>
      <c r="CW52" s="2">
        <f t="shared" si="72"/>
        <v>4.3946783989667892E-9</v>
      </c>
      <c r="CX52" s="2">
        <f t="shared" si="72"/>
        <v>4.3946783989667892E-9</v>
      </c>
      <c r="CY52" s="2">
        <f t="shared" si="72"/>
        <v>4.3946783989667892E-9</v>
      </c>
      <c r="CZ52" s="2">
        <f t="shared" si="72"/>
        <v>4.3946783989667892E-9</v>
      </c>
      <c r="DA52" s="2">
        <f t="shared" si="72"/>
        <v>4.3946783989667892E-9</v>
      </c>
      <c r="DB52" s="2">
        <f t="shared" si="72"/>
        <v>4.3946783989667892E-9</v>
      </c>
      <c r="DC52" s="2">
        <f t="shared" si="72"/>
        <v>4.3946783989667892E-9</v>
      </c>
      <c r="DD52" s="2">
        <f t="shared" si="72"/>
        <v>4.3946783989667892E-9</v>
      </c>
      <c r="DE52" s="2">
        <f t="shared" si="72"/>
        <v>4.3946783989667892E-9</v>
      </c>
      <c r="DF52" s="2">
        <f t="shared" si="72"/>
        <v>4.3946783989667892E-9</v>
      </c>
      <c r="DG52" s="2">
        <f t="shared" si="72"/>
        <v>4.3946783989667892E-9</v>
      </c>
      <c r="DH52" s="2">
        <f t="shared" si="72"/>
        <v>4.3946783989667892E-9</v>
      </c>
      <c r="DI52" s="2">
        <f t="shared" si="72"/>
        <v>4.3946783989667892E-9</v>
      </c>
      <c r="DJ52" s="2">
        <f t="shared" si="72"/>
        <v>4.3946783989667892E-9</v>
      </c>
      <c r="DK52" s="2">
        <f t="shared" si="72"/>
        <v>4.3946783989667892E-9</v>
      </c>
      <c r="DL52" s="2">
        <f t="shared" si="72"/>
        <v>4.3946783989667892E-9</v>
      </c>
      <c r="DM52" s="2">
        <f t="shared" si="72"/>
        <v>4.3946783989667892E-9</v>
      </c>
      <c r="DN52" s="2">
        <f t="shared" si="72"/>
        <v>4.3946783989667892E-9</v>
      </c>
      <c r="DO52" s="2">
        <f t="shared" si="72"/>
        <v>4.3946783989667892E-9</v>
      </c>
      <c r="DP52" s="2">
        <f t="shared" si="72"/>
        <v>4.3946783989667892E-9</v>
      </c>
      <c r="DQ52" s="2">
        <f t="shared" si="72"/>
        <v>4.3946783989667892E-9</v>
      </c>
      <c r="DR52" s="2">
        <f t="shared" si="72"/>
        <v>4.3946783989667892E-9</v>
      </c>
      <c r="DS52" s="2">
        <f t="shared" si="72"/>
        <v>4.3946783989667892E-9</v>
      </c>
      <c r="DT52" s="2">
        <f t="shared" si="72"/>
        <v>4.3946783989667892E-9</v>
      </c>
      <c r="DU52" s="2">
        <f t="shared" si="72"/>
        <v>4.3946783989667892E-9</v>
      </c>
      <c r="DV52" s="2">
        <f t="shared" si="72"/>
        <v>4.3946783989667892E-9</v>
      </c>
      <c r="DW52" s="2">
        <f t="shared" si="72"/>
        <v>4.3946783989667892E-9</v>
      </c>
      <c r="DX52" s="2">
        <f t="shared" si="72"/>
        <v>4.3946783989667892E-9</v>
      </c>
      <c r="DY52" s="2">
        <f t="shared" si="72"/>
        <v>4.3946783989667892E-9</v>
      </c>
      <c r="DZ52" s="2">
        <f t="shared" si="72"/>
        <v>4.3946783989667892E-9</v>
      </c>
      <c r="EA52" s="2">
        <f t="shared" si="72"/>
        <v>4.3946783989667892E-9</v>
      </c>
      <c r="EB52" s="2">
        <f t="shared" si="72"/>
        <v>4.3946783989667892E-9</v>
      </c>
      <c r="EC52" s="2">
        <f t="shared" si="72"/>
        <v>4.3946783989667892E-9</v>
      </c>
      <c r="ED52" s="2">
        <f t="shared" si="72"/>
        <v>4.3946783989667892E-9</v>
      </c>
      <c r="EE52" s="2">
        <f t="shared" si="72"/>
        <v>4.3946783989667892E-9</v>
      </c>
      <c r="EF52" s="2">
        <f t="shared" si="72"/>
        <v>4.3946783989667892E-9</v>
      </c>
      <c r="EG52" s="10"/>
    </row>
    <row r="53" spans="1:137" ht="16.5" thickTop="1" thickBot="1" x14ac:dyDescent="0.3">
      <c r="A53" s="2"/>
      <c r="B53" s="4"/>
      <c r="C53" s="4"/>
      <c r="D53" s="4"/>
      <c r="E53" s="4"/>
      <c r="F53" s="2"/>
      <c r="G53" s="12" t="s">
        <v>27</v>
      </c>
      <c r="H53" s="12"/>
      <c r="I53" s="12"/>
      <c r="J53" s="20">
        <f>I48+I51-I52</f>
        <v>127417640</v>
      </c>
      <c r="K53" s="10"/>
      <c r="L53" s="2"/>
      <c r="M53" s="2" t="s">
        <v>66</v>
      </c>
      <c r="N53" s="10"/>
      <c r="O53" s="2"/>
      <c r="P53" s="2">
        <f>MAX(SUM($P$51:P51)+SUM($O$54:O54)-SUM($P$57:P57),0)</f>
        <v>0</v>
      </c>
      <c r="Q53" s="2">
        <f>MAX(SUM($P$51:Q51)+SUM($O$54:P54)-SUM($P$57:Q57),0)</f>
        <v>0</v>
      </c>
      <c r="R53" s="2">
        <f>MAX(SUM($P$51:R51)+SUM($O$54:Q54)-SUM($P$57:R57),0)</f>
        <v>0</v>
      </c>
      <c r="S53" s="2">
        <f>MAX(SUM($P$51:S51)+SUM($O$54:R54)-SUM($P$57:S57),0)</f>
        <v>0</v>
      </c>
      <c r="T53" s="2">
        <f>MAX(SUM($P$51:T51)+SUM($O$54:S54)-SUM($P$57:T57),0)</f>
        <v>0</v>
      </c>
      <c r="U53" s="2">
        <f>MAX(SUM($P$51:U51)+SUM($O$54:T54)-SUM($P$57:U57),0)</f>
        <v>0</v>
      </c>
      <c r="V53" s="2">
        <f>MAX(SUM($P$51:V51)+SUM($O$54:U54)-SUM($P$57:V57),0)</f>
        <v>0</v>
      </c>
      <c r="W53" s="2">
        <f>MAX(SUM($P$51:W51)+SUM($O$54:V54)-SUM($P$57:W57),0)</f>
        <v>0</v>
      </c>
      <c r="X53" s="2">
        <f>MAX(SUM($P$51:X51)+SUM($O$54:W54)-SUM($P$57:X57),0)</f>
        <v>0</v>
      </c>
      <c r="Y53" s="2">
        <f>MAX(SUM($P$51:Y51)+SUM($O$54:X54)-SUM($P$57:Y57),0)</f>
        <v>0</v>
      </c>
      <c r="Z53" s="2">
        <f>MAX(SUM($P$51:Z51)+SUM($O$54:Y54)-SUM($P$57:Z57),0)</f>
        <v>6049999.9999999953</v>
      </c>
      <c r="AA53" s="2">
        <f>MAX(SUM($P$51:AA51)+SUM($O$54:Z54)-SUM($P$57:AA57),0)</f>
        <v>13994830.243523827</v>
      </c>
      <c r="AB53" s="2">
        <f>MAX(SUM($P$51:AB51)+SUM($O$54:AA54)-SUM($P$57:AB57),0)</f>
        <v>21146403.329154443</v>
      </c>
      <c r="AC53" s="2">
        <f>MAX(SUM($P$51:AC51)+SUM($O$54:AB54)-SUM($P$57:AC57),0)</f>
        <v>26925080.707363568</v>
      </c>
      <c r="AD53" s="2">
        <f>MAX(SUM($P$51:AD51)+SUM($O$54:AC54)-SUM($P$57:AD57),0)</f>
        <v>31126186.861213248</v>
      </c>
      <c r="AE53" s="2">
        <f>MAX(SUM($P$51:AE51)+SUM($O$54:AD54)-SUM($P$57:AE57),0)</f>
        <v>33887072.742771164</v>
      </c>
      <c r="AF53" s="2">
        <f>MAX(SUM($P$51:AF51)+SUM($O$54:AE54)-SUM($P$57:AF57),0)</f>
        <v>35544167.284558706</v>
      </c>
      <c r="AG53" s="2">
        <f>MAX(SUM($P$51:AG51)+SUM($O$54:AF54)-SUM($P$57:AG57),0)</f>
        <v>36473652.682634711</v>
      </c>
      <c r="AH53" s="2">
        <f>MAX(SUM($P$51:AH51)+SUM($O$54:AG54)-SUM($P$57:AH57),0)</f>
        <v>36985320.42999924</v>
      </c>
      <c r="AI53" s="2">
        <f>MAX(SUM($P$51:AI51)+SUM($O$54:AH54)-SUM($P$57:AI57),0)</f>
        <v>37286478.650052436</v>
      </c>
      <c r="AJ53" s="2">
        <f>MAX(SUM($P$51:AJ51)+SUM($O$54:AI54)-SUM($P$57:AJ57),0)</f>
        <v>0</v>
      </c>
      <c r="AK53" s="2">
        <f>MAX(SUM($P$51:AK51)+SUM($O$54:AJ54)-SUM($P$57:AK57),0)</f>
        <v>0</v>
      </c>
      <c r="AL53" s="2">
        <f>MAX(SUM($P$51:AL51)+SUM($O$54:AK54)-SUM($P$57:AL57),0)</f>
        <v>0</v>
      </c>
      <c r="AM53" s="2">
        <f>MAX(SUM($P$51:AM51)+SUM($O$54:AL54)-SUM($P$57:AM57),0)</f>
        <v>0</v>
      </c>
      <c r="AN53" s="2">
        <f>MAX(SUM($P$51:AN51)+SUM($O$54:AM54)-SUM($P$57:AN57),0)</f>
        <v>0</v>
      </c>
      <c r="AO53" s="2">
        <f>MAX(SUM($P$51:AO51)+SUM($O$54:AN54)-SUM($P$57:AO57),0)</f>
        <v>0</v>
      </c>
      <c r="AP53" s="2">
        <f>MAX(SUM($P$51:AP51)+SUM($O$54:AO54)-SUM($P$57:AP57),0)</f>
        <v>0</v>
      </c>
      <c r="AQ53" s="2">
        <f>MAX(SUM($P$51:AQ51)+SUM($O$54:AP54)-SUM($P$57:AQ57),0)</f>
        <v>0</v>
      </c>
      <c r="AR53" s="2">
        <f>MAX(SUM($P$51:AR51)+SUM($O$54:AQ54)-SUM($P$57:AR57),0)</f>
        <v>0</v>
      </c>
      <c r="AS53" s="2">
        <f>MAX(SUM($P$51:AS51)+SUM($O$54:AR54)-SUM($P$57:AS57),0)</f>
        <v>0</v>
      </c>
      <c r="AT53" s="2">
        <f>MAX(SUM($P$51:AT51)+SUM($O$54:AS54)-SUM($P$57:AT57),0)</f>
        <v>0</v>
      </c>
      <c r="AU53" s="2">
        <f>MAX(SUM($P$51:AU51)+SUM($O$54:AT54)-SUM($P$57:AU57),0)</f>
        <v>0</v>
      </c>
      <c r="AV53" s="2">
        <f>MAX(SUM($P$51:AV51)+SUM($O$54:AU54)-SUM($P$57:AV57),0)</f>
        <v>0</v>
      </c>
      <c r="AW53" s="2">
        <f>MAX(SUM($P$51:AW51)+SUM($O$54:AV54)-SUM($P$57:AW57),0)</f>
        <v>0</v>
      </c>
      <c r="AX53" s="2">
        <f>MAX(SUM($P$51:AX51)+SUM($O$54:AW54)-SUM($P$57:AX57),0)</f>
        <v>0</v>
      </c>
      <c r="AY53" s="2">
        <f>MAX(SUM($P$51:AY51)+SUM($O$54:AX54)-SUM($P$57:AY57),0)</f>
        <v>0</v>
      </c>
      <c r="AZ53" s="2">
        <f>MAX(SUM($P$51:AZ51)+SUM($O$54:AY54)-SUM($P$57:AZ57),0)</f>
        <v>0</v>
      </c>
      <c r="BA53" s="2">
        <f>MAX(SUM($P$51:BA51)+SUM($O$54:AZ54)-SUM($P$57:BA57),0)</f>
        <v>0</v>
      </c>
      <c r="BB53" s="2">
        <f>MAX(SUM($P$51:BB51)+SUM($O$54:BA54)-SUM($P$57:BB57),0)</f>
        <v>0</v>
      </c>
      <c r="BC53" s="2">
        <f>MAX(SUM($P$51:BC51)+SUM($O$54:BB54)-SUM($P$57:BC57),0)</f>
        <v>0</v>
      </c>
      <c r="BD53" s="2">
        <f>MAX(SUM($P$51:BD51)+SUM($O$54:BC54)-SUM($P$57:BD57),0)</f>
        <v>0</v>
      </c>
      <c r="BE53" s="2">
        <f>MAX(SUM($P$51:BE51)+SUM($O$54:BD54)-SUM($P$57:BE57),0)</f>
        <v>0</v>
      </c>
      <c r="BF53" s="2">
        <f>MAX(SUM($P$51:BF51)+SUM($O$54:BE54)-SUM($P$57:BF57),0)</f>
        <v>0</v>
      </c>
      <c r="BG53" s="2">
        <f>MAX(SUM($P$51:BG51)+SUM($O$54:BF54)-SUM($P$57:BG57),0)</f>
        <v>0</v>
      </c>
      <c r="BH53" s="2">
        <f>MAX(SUM($P$51:BH51)+SUM($O$54:BG54)-SUM($P$57:BH57),0)</f>
        <v>0</v>
      </c>
      <c r="BI53" s="2">
        <f>MAX(SUM($P$51:BI51)+SUM($O$54:BH54)-SUM($P$57:BI57),0)</f>
        <v>0</v>
      </c>
      <c r="BJ53" s="2">
        <f>MAX(SUM($P$51:BJ51)+SUM($O$54:BI54)-SUM($P$57:BJ57),0)</f>
        <v>0</v>
      </c>
      <c r="BK53" s="2">
        <f>MAX(SUM($P$51:BK51)+SUM($O$54:BJ54)-SUM($P$57:BK57),0)</f>
        <v>0</v>
      </c>
      <c r="BL53" s="2">
        <f>MAX(SUM($P$51:BL51)+SUM($O$54:BK54)-SUM($P$57:BL57),0)</f>
        <v>0</v>
      </c>
      <c r="BM53" s="2">
        <f>MAX(SUM($P$51:BM51)+SUM($O$54:BL54)-SUM($P$57:BM57),0)</f>
        <v>0</v>
      </c>
      <c r="BN53" s="2">
        <f>MAX(SUM($P$51:BN51)+SUM($O$54:BM54)-SUM($P$57:BN57),0)</f>
        <v>0</v>
      </c>
      <c r="BO53" s="2">
        <f>MAX(SUM($P$51:BO51)+SUM($O$54:BN54)-SUM($P$57:BO57),0)</f>
        <v>0</v>
      </c>
      <c r="BP53" s="2">
        <f>MAX(SUM($P$51:BP51)+SUM($O$54:BO54)-SUM($P$57:BP57),0)</f>
        <v>0</v>
      </c>
      <c r="BQ53" s="2">
        <f>MAX(SUM($P$51:BQ51)+SUM($O$54:BP54)-SUM($P$57:BQ57),0)</f>
        <v>0</v>
      </c>
      <c r="BR53" s="2">
        <f>MAX(SUM($P$51:BR51)+SUM($O$54:BQ54)-SUM($P$57:BR57),0)</f>
        <v>0</v>
      </c>
      <c r="BS53" s="2">
        <f>MAX(SUM($P$51:BS51)+SUM($O$54:BR54)-SUM($P$57:BS57),0)</f>
        <v>0</v>
      </c>
      <c r="BT53" s="2">
        <f>MAX(SUM($P$51:BT51)+SUM($O$54:BS54)-SUM($P$57:BT57),0)</f>
        <v>0</v>
      </c>
      <c r="BU53" s="2">
        <f>MAX(SUM($P$51:BU51)+SUM($O$54:BT54)-SUM($P$57:BU57),0)</f>
        <v>0</v>
      </c>
      <c r="BV53" s="2">
        <f>MAX(SUM($P$51:BV51)+SUM($O$54:BU54)-SUM($P$57:BV57),0)</f>
        <v>0</v>
      </c>
      <c r="BW53" s="2">
        <f>MAX(SUM($P$51:BW51)+SUM($O$54:BV54)-SUM($P$57:BW57),0)</f>
        <v>0</v>
      </c>
      <c r="BX53" s="2">
        <f>MAX(SUM($P$51:BX51)+SUM($O$54:BW54)-SUM($P$57:BX57),0)</f>
        <v>0</v>
      </c>
      <c r="BY53" s="2">
        <f>MAX(SUM($P$51:BY51)+SUM($O$54:BX54)-SUM($P$57:BY57),0)</f>
        <v>0</v>
      </c>
      <c r="BZ53" s="2">
        <f>MAX(SUM($P$51:BZ51)+SUM($O$54:BY54)-SUM($P$57:BZ57),0)</f>
        <v>0</v>
      </c>
      <c r="CA53" s="2">
        <f>MAX(SUM($P$51:CA51)+SUM($O$54:BZ54)-SUM($P$57:CA57),0)</f>
        <v>0</v>
      </c>
      <c r="CB53" s="2">
        <f>MAX(SUM($P$51:CB51)+SUM($O$54:CA54)-SUM($P$57:CB57),0)</f>
        <v>0</v>
      </c>
      <c r="CC53" s="2">
        <f>MAX(SUM($P$51:CC51)+SUM($O$54:CB54)-SUM($P$57:CC57),0)</f>
        <v>0</v>
      </c>
      <c r="CD53" s="2">
        <f>MAX(SUM($P$51:CD51)+SUM($O$54:CC54)-SUM($P$57:CD57),0)</f>
        <v>0</v>
      </c>
      <c r="CE53" s="2">
        <f>MAX(SUM($P$51:CE51)+SUM($O$54:CD54)-SUM($P$57:CE57),0)</f>
        <v>0</v>
      </c>
      <c r="CF53" s="2">
        <f>MAX(SUM($P$51:CF51)+SUM($O$54:CE54)-SUM($P$57:CF57),0)</f>
        <v>0</v>
      </c>
      <c r="CG53" s="2">
        <f>MAX(SUM($P$51:CG51)+SUM($O$54:CF54)-SUM($P$57:CG57),0)</f>
        <v>0</v>
      </c>
      <c r="CH53" s="2">
        <f>MAX(SUM($P$51:CH51)+SUM($O$54:CG54)-SUM($P$57:CH57),0)</f>
        <v>0</v>
      </c>
      <c r="CI53" s="2">
        <f>MAX(SUM($P$51:CI51)+SUM($O$54:CH54)-SUM($P$57:CI57),0)</f>
        <v>0</v>
      </c>
      <c r="CJ53" s="2">
        <f>MAX(SUM($P$51:CJ51)+SUM($O$54:CI54)-SUM($P$57:CJ57),0)</f>
        <v>0</v>
      </c>
      <c r="CK53" s="2">
        <f>MAX(SUM($P$51:CK51)+SUM($O$54:CJ54)-SUM($P$57:CK57),0)</f>
        <v>0</v>
      </c>
      <c r="CL53" s="2">
        <f>MAX(SUM($P$51:CL51)+SUM($O$54:CK54)-SUM($P$57:CL57),0)</f>
        <v>0</v>
      </c>
      <c r="CM53" s="2">
        <f>MAX(SUM($P$51:CM51)+SUM($O$54:CL54)-SUM($P$57:CM57),0)</f>
        <v>0</v>
      </c>
      <c r="CN53" s="2">
        <f>MAX(SUM($P$51:CN51)+SUM($O$54:CM54)-SUM($P$57:CN57),0)</f>
        <v>0</v>
      </c>
      <c r="CO53" s="2">
        <f>MAX(SUM($P$51:CO51)+SUM($O$54:CN54)-SUM($P$57:CO57),0)</f>
        <v>0</v>
      </c>
      <c r="CP53" s="2">
        <f>MAX(SUM($P$51:CP51)+SUM($O$54:CO54)-SUM($P$57:CP57),0)</f>
        <v>0</v>
      </c>
      <c r="CQ53" s="2">
        <f>MAX(SUM($P$51:CQ51)+SUM($O$54:CP54)-SUM($P$57:CQ57),0)</f>
        <v>0</v>
      </c>
      <c r="CR53" s="2">
        <f>MAX(SUM($P$51:CR51)+SUM($O$54:CQ54)-SUM($P$57:CR57),0)</f>
        <v>0</v>
      </c>
      <c r="CS53" s="2">
        <f>MAX(SUM($P$51:CS51)+SUM($O$54:CR54)-SUM($P$57:CS57),0)</f>
        <v>0</v>
      </c>
      <c r="CT53" s="2">
        <f>MAX(SUM($P$51:CT51)+SUM($O$54:CS54)-SUM($P$57:CT57),0)</f>
        <v>0</v>
      </c>
      <c r="CU53" s="2">
        <f>MAX(SUM($P$51:CU51)+SUM($O$54:CT54)-SUM($P$57:CU57),0)</f>
        <v>0</v>
      </c>
      <c r="CV53" s="2">
        <f>MAX(SUM($P$51:CV51)+SUM($O$54:CU54)-SUM($P$57:CV57),0)</f>
        <v>0</v>
      </c>
      <c r="CW53" s="2">
        <f>MAX(SUM($P$51:CW51)+SUM($O$54:CV54)-SUM($P$57:CW57),0)</f>
        <v>0</v>
      </c>
      <c r="CX53" s="2">
        <f>MAX(SUM($P$51:CX51)+SUM($O$54:CW54)-SUM($P$57:CX57),0)</f>
        <v>0</v>
      </c>
      <c r="CY53" s="2">
        <f>MAX(SUM($P$51:CY51)+SUM($O$54:CX54)-SUM($P$57:CY57),0)</f>
        <v>0</v>
      </c>
      <c r="CZ53" s="2">
        <f>MAX(SUM($P$51:CZ51)+SUM($O$54:CY54)-SUM($P$57:CZ57),0)</f>
        <v>0</v>
      </c>
      <c r="DA53" s="2">
        <f>MAX(SUM($P$51:DA51)+SUM($O$54:CZ54)-SUM($P$57:DA57),0)</f>
        <v>0</v>
      </c>
      <c r="DB53" s="2">
        <f>MAX(SUM($P$51:DB51)+SUM($O$54:DA54)-SUM($P$57:DB57),0)</f>
        <v>0</v>
      </c>
      <c r="DC53" s="2">
        <f>MAX(SUM($P$51:DC51)+SUM($O$54:DB54)-SUM($P$57:DC57),0)</f>
        <v>0</v>
      </c>
      <c r="DD53" s="2">
        <f>MAX(SUM($P$51:DD51)+SUM($O$54:DC54)-SUM($P$57:DD57),0)</f>
        <v>0</v>
      </c>
      <c r="DE53" s="2">
        <f>MAX(SUM($P$51:DE51)+SUM($O$54:DD54)-SUM($P$57:DE57),0)</f>
        <v>0</v>
      </c>
      <c r="DF53" s="2">
        <f>MAX(SUM($P$51:DF51)+SUM($O$54:DE54)-SUM($P$57:DF57),0)</f>
        <v>0</v>
      </c>
      <c r="DG53" s="2">
        <f>MAX(SUM($P$51:DG51)+SUM($O$54:DF54)-SUM($P$57:DG57),0)</f>
        <v>0</v>
      </c>
      <c r="DH53" s="2">
        <f>MAX(SUM($P$51:DH51)+SUM($O$54:DG54)-SUM($P$57:DH57),0)</f>
        <v>0</v>
      </c>
      <c r="DI53" s="2">
        <f>MAX(SUM($P$51:DI51)+SUM($O$54:DH54)-SUM($P$57:DI57),0)</f>
        <v>0</v>
      </c>
      <c r="DJ53" s="2">
        <f>MAX(SUM($P$51:DJ51)+SUM($O$54:DI54)-SUM($P$57:DJ57),0)</f>
        <v>0</v>
      </c>
      <c r="DK53" s="2">
        <f>MAX(SUM($P$51:DK51)+SUM($O$54:DJ54)-SUM($P$57:DK57),0)</f>
        <v>0</v>
      </c>
      <c r="DL53" s="2">
        <f>MAX(SUM($P$51:DL51)+SUM($O$54:DK54)-SUM($P$57:DL57),0)</f>
        <v>0</v>
      </c>
      <c r="DM53" s="2">
        <f>MAX(SUM($P$51:DM51)+SUM($O$54:DL54)-SUM($P$57:DM57),0)</f>
        <v>0</v>
      </c>
      <c r="DN53" s="2">
        <f>MAX(SUM($P$51:DN51)+SUM($O$54:DM54)-SUM($P$57:DN57),0)</f>
        <v>0</v>
      </c>
      <c r="DO53" s="2">
        <f>MAX(SUM($P$51:DO51)+SUM($O$54:DN54)-SUM($P$57:DO57),0)</f>
        <v>0</v>
      </c>
      <c r="DP53" s="2">
        <f>MAX(SUM($P$51:DP51)+SUM($O$54:DO54)-SUM($P$57:DP57),0)</f>
        <v>0</v>
      </c>
      <c r="DQ53" s="2">
        <f>MAX(SUM($P$51:DQ51)+SUM($O$54:DP54)-SUM($P$57:DQ57),0)</f>
        <v>0</v>
      </c>
      <c r="DR53" s="2">
        <f>MAX(SUM($P$51:DR51)+SUM($O$54:DQ54)-SUM($P$57:DR57),0)</f>
        <v>0</v>
      </c>
      <c r="DS53" s="2">
        <f>MAX(SUM($P$51:DS51)+SUM($O$54:DR54)-SUM($P$57:DS57),0)</f>
        <v>0</v>
      </c>
      <c r="DT53" s="2">
        <f>MAX(SUM($P$51:DT51)+SUM($O$54:DS54)-SUM($P$57:DT57),0)</f>
        <v>0</v>
      </c>
      <c r="DU53" s="2">
        <f>MAX(SUM($P$51:DU51)+SUM($O$54:DT54)-SUM($P$57:DU57),0)</f>
        <v>0</v>
      </c>
      <c r="DV53" s="2">
        <f>MAX(SUM($P$51:DV51)+SUM($O$54:DU54)-SUM($P$57:DV57),0)</f>
        <v>0</v>
      </c>
      <c r="DW53" s="2">
        <f>MAX(SUM($P$51:DW51)+SUM($O$54:DV54)-SUM($P$57:DW57),0)</f>
        <v>0</v>
      </c>
      <c r="DX53" s="2">
        <f>MAX(SUM($P$51:DX51)+SUM($O$54:DW54)-SUM($P$57:DX57),0)</f>
        <v>0</v>
      </c>
      <c r="DY53" s="2">
        <f>MAX(SUM($P$51:DY51)+SUM($O$54:DX54)-SUM($P$57:DY57),0)</f>
        <v>0</v>
      </c>
      <c r="DZ53" s="2">
        <f>MAX(SUM($P$51:DZ51)+SUM($O$54:DY54)-SUM($P$57:DZ57),0)</f>
        <v>0</v>
      </c>
      <c r="EA53" s="2">
        <f>MAX(SUM($P$51:EA51)+SUM($O$54:DZ54)-SUM($P$57:EA57),0)</f>
        <v>0</v>
      </c>
      <c r="EB53" s="2">
        <f>MAX(SUM($P$51:EB51)+SUM($O$54:EA54)-SUM($P$57:EB57),0)</f>
        <v>0</v>
      </c>
      <c r="EC53" s="2">
        <f>MAX(SUM($P$51:EC51)+SUM($O$54:EB54)-SUM($P$57:EC57),0)</f>
        <v>0</v>
      </c>
      <c r="ED53" s="2">
        <f>MAX(SUM($P$51:ED51)+SUM($O$54:EC54)-SUM($P$57:ED57),0)</f>
        <v>0</v>
      </c>
      <c r="EE53" s="2">
        <f>MAX(SUM($P$51:EE51)+SUM($O$54:ED54)-SUM($P$57:EE57),0)</f>
        <v>0</v>
      </c>
      <c r="EF53" s="2">
        <f>MAX(SUM($P$51:EF51)+SUM($O$54:EE54)-SUM($P$57:EF57),0)</f>
        <v>0</v>
      </c>
      <c r="EG53" s="10"/>
    </row>
    <row r="54" spans="1:137" ht="15.75" thickTop="1" x14ac:dyDescent="0.25">
      <c r="A54" s="2"/>
      <c r="B54" s="4"/>
      <c r="C54" s="4"/>
      <c r="D54" s="4"/>
      <c r="E54" s="4"/>
      <c r="F54" s="2"/>
      <c r="G54" s="2"/>
      <c r="H54" s="2"/>
      <c r="I54" s="2"/>
      <c r="J54" s="2"/>
      <c r="K54" s="10"/>
      <c r="L54" s="2"/>
      <c r="M54" s="2" t="s">
        <v>69</v>
      </c>
      <c r="N54" s="10">
        <f>SUM(P54:EF54)</f>
        <v>1138388.3795291204</v>
      </c>
      <c r="O54" s="2"/>
      <c r="P54" s="2">
        <f t="shared" ref="P54:AU54" si="73">P53*((1+$D$46)^(1/12)-1)</f>
        <v>0</v>
      </c>
      <c r="Q54" s="2">
        <f t="shared" si="73"/>
        <v>0</v>
      </c>
      <c r="R54" s="2">
        <f t="shared" si="73"/>
        <v>0</v>
      </c>
      <c r="S54" s="2">
        <f t="shared" si="73"/>
        <v>0</v>
      </c>
      <c r="T54" s="2">
        <f t="shared" si="73"/>
        <v>0</v>
      </c>
      <c r="U54" s="2">
        <f t="shared" si="73"/>
        <v>0</v>
      </c>
      <c r="V54" s="2">
        <f t="shared" si="73"/>
        <v>0</v>
      </c>
      <c r="W54" s="2">
        <f t="shared" si="73"/>
        <v>0</v>
      </c>
      <c r="X54" s="2">
        <f t="shared" si="73"/>
        <v>0</v>
      </c>
      <c r="Y54" s="2">
        <f t="shared" si="73"/>
        <v>0</v>
      </c>
      <c r="Z54" s="2">
        <f t="shared" si="73"/>
        <v>24648.448891072519</v>
      </c>
      <c r="AA54" s="2">
        <f t="shared" si="73"/>
        <v>57016.670743261704</v>
      </c>
      <c r="AB54" s="2">
        <f t="shared" si="73"/>
        <v>86153.064741928843</v>
      </c>
      <c r="AC54" s="2">
        <f t="shared" si="73"/>
        <v>109696.11168652134</v>
      </c>
      <c r="AD54" s="2">
        <f t="shared" si="73"/>
        <v>126811.93818555179</v>
      </c>
      <c r="AE54" s="2">
        <f t="shared" si="73"/>
        <v>138060.12901954583</v>
      </c>
      <c r="AF54" s="2">
        <f t="shared" si="73"/>
        <v>144811.33730399635</v>
      </c>
      <c r="AG54" s="2">
        <f t="shared" si="73"/>
        <v>148598.17587085164</v>
      </c>
      <c r="AH54" s="2">
        <f t="shared" si="73"/>
        <v>150682.77360971525</v>
      </c>
      <c r="AI54" s="2">
        <f t="shared" si="73"/>
        <v>151909.72947667519</v>
      </c>
      <c r="AJ54" s="2">
        <f t="shared" si="73"/>
        <v>0</v>
      </c>
      <c r="AK54" s="2">
        <f t="shared" si="73"/>
        <v>0</v>
      </c>
      <c r="AL54" s="2">
        <f t="shared" si="73"/>
        <v>0</v>
      </c>
      <c r="AM54" s="2">
        <f t="shared" si="73"/>
        <v>0</v>
      </c>
      <c r="AN54" s="2">
        <f t="shared" si="73"/>
        <v>0</v>
      </c>
      <c r="AO54" s="2">
        <f t="shared" si="73"/>
        <v>0</v>
      </c>
      <c r="AP54" s="2">
        <f t="shared" si="73"/>
        <v>0</v>
      </c>
      <c r="AQ54" s="2">
        <f t="shared" si="73"/>
        <v>0</v>
      </c>
      <c r="AR54" s="2">
        <f t="shared" si="73"/>
        <v>0</v>
      </c>
      <c r="AS54" s="2">
        <f t="shared" si="73"/>
        <v>0</v>
      </c>
      <c r="AT54" s="2">
        <f t="shared" si="73"/>
        <v>0</v>
      </c>
      <c r="AU54" s="2">
        <f t="shared" si="73"/>
        <v>0</v>
      </c>
      <c r="AV54" s="2">
        <f t="shared" ref="AV54:CA54" si="74">AV53*((1+$D$46)^(1/12)-1)</f>
        <v>0</v>
      </c>
      <c r="AW54" s="2">
        <f t="shared" si="74"/>
        <v>0</v>
      </c>
      <c r="AX54" s="2">
        <f t="shared" si="74"/>
        <v>0</v>
      </c>
      <c r="AY54" s="2">
        <f t="shared" si="74"/>
        <v>0</v>
      </c>
      <c r="AZ54" s="2">
        <f t="shared" si="74"/>
        <v>0</v>
      </c>
      <c r="BA54" s="2">
        <f t="shared" si="74"/>
        <v>0</v>
      </c>
      <c r="BB54" s="2">
        <f t="shared" si="74"/>
        <v>0</v>
      </c>
      <c r="BC54" s="2">
        <f t="shared" si="74"/>
        <v>0</v>
      </c>
      <c r="BD54" s="2">
        <f t="shared" si="74"/>
        <v>0</v>
      </c>
      <c r="BE54" s="2">
        <f t="shared" si="74"/>
        <v>0</v>
      </c>
      <c r="BF54" s="2">
        <f t="shared" si="74"/>
        <v>0</v>
      </c>
      <c r="BG54" s="2">
        <f t="shared" si="74"/>
        <v>0</v>
      </c>
      <c r="BH54" s="2">
        <f t="shared" si="74"/>
        <v>0</v>
      </c>
      <c r="BI54" s="2">
        <f t="shared" si="74"/>
        <v>0</v>
      </c>
      <c r="BJ54" s="2">
        <f t="shared" si="74"/>
        <v>0</v>
      </c>
      <c r="BK54" s="2">
        <f t="shared" si="74"/>
        <v>0</v>
      </c>
      <c r="BL54" s="2">
        <f t="shared" si="74"/>
        <v>0</v>
      </c>
      <c r="BM54" s="2">
        <f t="shared" si="74"/>
        <v>0</v>
      </c>
      <c r="BN54" s="2">
        <f t="shared" si="74"/>
        <v>0</v>
      </c>
      <c r="BO54" s="2">
        <f t="shared" si="74"/>
        <v>0</v>
      </c>
      <c r="BP54" s="2">
        <f t="shared" si="74"/>
        <v>0</v>
      </c>
      <c r="BQ54" s="2">
        <f t="shared" si="74"/>
        <v>0</v>
      </c>
      <c r="BR54" s="2">
        <f t="shared" si="74"/>
        <v>0</v>
      </c>
      <c r="BS54" s="2">
        <f t="shared" si="74"/>
        <v>0</v>
      </c>
      <c r="BT54" s="2">
        <f t="shared" si="74"/>
        <v>0</v>
      </c>
      <c r="BU54" s="2">
        <f t="shared" si="74"/>
        <v>0</v>
      </c>
      <c r="BV54" s="2">
        <f t="shared" si="74"/>
        <v>0</v>
      </c>
      <c r="BW54" s="2">
        <f t="shared" si="74"/>
        <v>0</v>
      </c>
      <c r="BX54" s="2">
        <f t="shared" si="74"/>
        <v>0</v>
      </c>
      <c r="BY54" s="2">
        <f t="shared" si="74"/>
        <v>0</v>
      </c>
      <c r="BZ54" s="2">
        <f t="shared" si="74"/>
        <v>0</v>
      </c>
      <c r="CA54" s="2">
        <f t="shared" si="74"/>
        <v>0</v>
      </c>
      <c r="CB54" s="2">
        <f t="shared" ref="CB54:DG54" si="75">CB53*((1+$D$46)^(1/12)-1)</f>
        <v>0</v>
      </c>
      <c r="CC54" s="2">
        <f t="shared" si="75"/>
        <v>0</v>
      </c>
      <c r="CD54" s="2">
        <f t="shared" si="75"/>
        <v>0</v>
      </c>
      <c r="CE54" s="2">
        <f t="shared" si="75"/>
        <v>0</v>
      </c>
      <c r="CF54" s="2">
        <f t="shared" si="75"/>
        <v>0</v>
      </c>
      <c r="CG54" s="2">
        <f t="shared" si="75"/>
        <v>0</v>
      </c>
      <c r="CH54" s="2">
        <f t="shared" si="75"/>
        <v>0</v>
      </c>
      <c r="CI54" s="2">
        <f t="shared" si="75"/>
        <v>0</v>
      </c>
      <c r="CJ54" s="2">
        <f t="shared" si="75"/>
        <v>0</v>
      </c>
      <c r="CK54" s="2">
        <f t="shared" si="75"/>
        <v>0</v>
      </c>
      <c r="CL54" s="2">
        <f t="shared" si="75"/>
        <v>0</v>
      </c>
      <c r="CM54" s="2">
        <f t="shared" si="75"/>
        <v>0</v>
      </c>
      <c r="CN54" s="2">
        <f t="shared" si="75"/>
        <v>0</v>
      </c>
      <c r="CO54" s="2">
        <f t="shared" si="75"/>
        <v>0</v>
      </c>
      <c r="CP54" s="2">
        <f t="shared" si="75"/>
        <v>0</v>
      </c>
      <c r="CQ54" s="2">
        <f t="shared" si="75"/>
        <v>0</v>
      </c>
      <c r="CR54" s="2">
        <f t="shared" si="75"/>
        <v>0</v>
      </c>
      <c r="CS54" s="2">
        <f t="shared" si="75"/>
        <v>0</v>
      </c>
      <c r="CT54" s="2">
        <f t="shared" si="75"/>
        <v>0</v>
      </c>
      <c r="CU54" s="2">
        <f t="shared" si="75"/>
        <v>0</v>
      </c>
      <c r="CV54" s="2">
        <f t="shared" si="75"/>
        <v>0</v>
      </c>
      <c r="CW54" s="2">
        <f t="shared" si="75"/>
        <v>0</v>
      </c>
      <c r="CX54" s="2">
        <f t="shared" si="75"/>
        <v>0</v>
      </c>
      <c r="CY54" s="2">
        <f t="shared" si="75"/>
        <v>0</v>
      </c>
      <c r="CZ54" s="2">
        <f t="shared" si="75"/>
        <v>0</v>
      </c>
      <c r="DA54" s="2">
        <f t="shared" si="75"/>
        <v>0</v>
      </c>
      <c r="DB54" s="2">
        <f t="shared" si="75"/>
        <v>0</v>
      </c>
      <c r="DC54" s="2">
        <f t="shared" si="75"/>
        <v>0</v>
      </c>
      <c r="DD54" s="2">
        <f t="shared" si="75"/>
        <v>0</v>
      </c>
      <c r="DE54" s="2">
        <f t="shared" si="75"/>
        <v>0</v>
      </c>
      <c r="DF54" s="2">
        <f t="shared" si="75"/>
        <v>0</v>
      </c>
      <c r="DG54" s="2">
        <f t="shared" si="75"/>
        <v>0</v>
      </c>
      <c r="DH54" s="2">
        <f t="shared" ref="DH54:EF54" si="76">DH53*((1+$D$46)^(1/12)-1)</f>
        <v>0</v>
      </c>
      <c r="DI54" s="2">
        <f t="shared" si="76"/>
        <v>0</v>
      </c>
      <c r="DJ54" s="2">
        <f t="shared" si="76"/>
        <v>0</v>
      </c>
      <c r="DK54" s="2">
        <f t="shared" si="76"/>
        <v>0</v>
      </c>
      <c r="DL54" s="2">
        <f t="shared" si="76"/>
        <v>0</v>
      </c>
      <c r="DM54" s="2">
        <f t="shared" si="76"/>
        <v>0</v>
      </c>
      <c r="DN54" s="2">
        <f t="shared" si="76"/>
        <v>0</v>
      </c>
      <c r="DO54" s="2">
        <f t="shared" si="76"/>
        <v>0</v>
      </c>
      <c r="DP54" s="2">
        <f t="shared" si="76"/>
        <v>0</v>
      </c>
      <c r="DQ54" s="2">
        <f t="shared" si="76"/>
        <v>0</v>
      </c>
      <c r="DR54" s="2">
        <f t="shared" si="76"/>
        <v>0</v>
      </c>
      <c r="DS54" s="2">
        <f t="shared" si="76"/>
        <v>0</v>
      </c>
      <c r="DT54" s="2">
        <f t="shared" si="76"/>
        <v>0</v>
      </c>
      <c r="DU54" s="2">
        <f t="shared" si="76"/>
        <v>0</v>
      </c>
      <c r="DV54" s="2">
        <f t="shared" si="76"/>
        <v>0</v>
      </c>
      <c r="DW54" s="2">
        <f t="shared" si="76"/>
        <v>0</v>
      </c>
      <c r="DX54" s="2">
        <f t="shared" si="76"/>
        <v>0</v>
      </c>
      <c r="DY54" s="2">
        <f t="shared" si="76"/>
        <v>0</v>
      </c>
      <c r="DZ54" s="2">
        <f t="shared" si="76"/>
        <v>0</v>
      </c>
      <c r="EA54" s="2">
        <f t="shared" si="76"/>
        <v>0</v>
      </c>
      <c r="EB54" s="2">
        <f t="shared" si="76"/>
        <v>0</v>
      </c>
      <c r="EC54" s="2">
        <f t="shared" si="76"/>
        <v>0</v>
      </c>
      <c r="ED54" s="2">
        <f t="shared" si="76"/>
        <v>0</v>
      </c>
      <c r="EE54" s="2">
        <f t="shared" si="76"/>
        <v>0</v>
      </c>
      <c r="EF54" s="2">
        <f t="shared" si="76"/>
        <v>0</v>
      </c>
      <c r="EG54" s="10"/>
    </row>
    <row r="55" spans="1:137" x14ac:dyDescent="0.25">
      <c r="A55" s="2"/>
      <c r="B55" s="4"/>
      <c r="C55" s="4"/>
      <c r="D55" s="4"/>
      <c r="E55" s="4"/>
      <c r="F55" s="2"/>
      <c r="G55" s="2"/>
      <c r="H55" s="2"/>
      <c r="I55" s="2"/>
      <c r="J55" s="2"/>
      <c r="K55" s="10"/>
      <c r="L55" s="2"/>
      <c r="M55" s="2"/>
      <c r="N55" s="10"/>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10"/>
    </row>
    <row r="56" spans="1:137" ht="15.75" thickBot="1" x14ac:dyDescent="0.3">
      <c r="A56" s="2"/>
      <c r="B56" s="46" t="s">
        <v>77</v>
      </c>
      <c r="C56" s="46"/>
      <c r="D56" s="46"/>
      <c r="E56" s="46">
        <f>E25+E41+E49</f>
        <v>87988388.379529119</v>
      </c>
      <c r="F56" s="47"/>
      <c r="G56" s="46" t="s">
        <v>82</v>
      </c>
      <c r="H56" s="46"/>
      <c r="I56" s="46"/>
      <c r="J56" s="46">
        <f>J32-J37+J53</f>
        <v>150476599.20723549</v>
      </c>
      <c r="K56" s="10"/>
      <c r="L56" s="2"/>
      <c r="M56" s="36" t="s">
        <v>70</v>
      </c>
      <c r="N56" s="10"/>
      <c r="O56" s="2"/>
      <c r="P56" s="2">
        <f>MAX(P38,0)</f>
        <v>0</v>
      </c>
      <c r="Q56" s="2">
        <f>MAX(Q38,0)</f>
        <v>0</v>
      </c>
      <c r="R56" s="2">
        <f t="shared" ref="R56:CC56" si="77">MAX(R38,0)</f>
        <v>0</v>
      </c>
      <c r="S56" s="2">
        <f t="shared" si="77"/>
        <v>0</v>
      </c>
      <c r="T56" s="2">
        <f t="shared" si="77"/>
        <v>0</v>
      </c>
      <c r="U56" s="2">
        <f t="shared" si="77"/>
        <v>0</v>
      </c>
      <c r="V56" s="2">
        <f t="shared" si="77"/>
        <v>0</v>
      </c>
      <c r="W56" s="2">
        <f t="shared" si="77"/>
        <v>0</v>
      </c>
      <c r="X56" s="2">
        <f t="shared" si="77"/>
        <v>0</v>
      </c>
      <c r="Y56" s="2">
        <f t="shared" si="77"/>
        <v>0</v>
      </c>
      <c r="Z56" s="2">
        <f t="shared" si="77"/>
        <v>0</v>
      </c>
      <c r="AA56" s="2">
        <f t="shared" si="77"/>
        <v>0</v>
      </c>
      <c r="AB56" s="2">
        <f t="shared" si="77"/>
        <v>0</v>
      </c>
      <c r="AC56" s="2">
        <f t="shared" si="77"/>
        <v>0</v>
      </c>
      <c r="AD56" s="2">
        <f t="shared" si="77"/>
        <v>0</v>
      </c>
      <c r="AE56" s="2">
        <f t="shared" si="77"/>
        <v>0</v>
      </c>
      <c r="AF56" s="2">
        <f t="shared" si="77"/>
        <v>0</v>
      </c>
      <c r="AG56" s="2">
        <f t="shared" si="77"/>
        <v>0</v>
      </c>
      <c r="AH56" s="2">
        <f t="shared" si="77"/>
        <v>0</v>
      </c>
      <c r="AI56" s="2">
        <f t="shared" si="77"/>
        <v>0</v>
      </c>
      <c r="AJ56" s="2">
        <f t="shared" si="77"/>
        <v>69699275.928323075</v>
      </c>
      <c r="AK56" s="2">
        <f t="shared" si="77"/>
        <v>264675.92832307803</v>
      </c>
      <c r="AL56" s="2">
        <f t="shared" si="77"/>
        <v>264675.92832307803</v>
      </c>
      <c r="AM56" s="2">
        <f t="shared" si="77"/>
        <v>264675.92832307803</v>
      </c>
      <c r="AN56" s="2">
        <f t="shared" si="77"/>
        <v>264675.92832307803</v>
      </c>
      <c r="AO56" s="2">
        <f t="shared" si="77"/>
        <v>264675.92832307803</v>
      </c>
      <c r="AP56" s="2">
        <f t="shared" si="77"/>
        <v>264675.92832307803</v>
      </c>
      <c r="AQ56" s="2">
        <f t="shared" si="77"/>
        <v>264675.92832307803</v>
      </c>
      <c r="AR56" s="2">
        <f t="shared" si="77"/>
        <v>264675.92832307803</v>
      </c>
      <c r="AS56" s="2">
        <f t="shared" si="77"/>
        <v>264675.92832307803</v>
      </c>
      <c r="AT56" s="2">
        <f t="shared" si="77"/>
        <v>264675.92832307803</v>
      </c>
      <c r="AU56" s="2">
        <f t="shared" si="77"/>
        <v>264675.92832307803</v>
      </c>
      <c r="AV56" s="2">
        <f t="shared" si="77"/>
        <v>264675.92832307803</v>
      </c>
      <c r="AW56" s="2">
        <f t="shared" si="77"/>
        <v>264675.92832307803</v>
      </c>
      <c r="AX56" s="2">
        <f t="shared" si="77"/>
        <v>264675.92832307803</v>
      </c>
      <c r="AY56" s="2">
        <f t="shared" si="77"/>
        <v>264675.92832307803</v>
      </c>
      <c r="AZ56" s="2">
        <f t="shared" si="77"/>
        <v>264675.92832307803</v>
      </c>
      <c r="BA56" s="2">
        <f t="shared" si="77"/>
        <v>264675.92832307803</v>
      </c>
      <c r="BB56" s="2">
        <f t="shared" si="77"/>
        <v>264675.92832307803</v>
      </c>
      <c r="BC56" s="2">
        <f t="shared" si="77"/>
        <v>264675.92832307803</v>
      </c>
      <c r="BD56" s="2">
        <f t="shared" si="77"/>
        <v>264675.92832307803</v>
      </c>
      <c r="BE56" s="2">
        <f t="shared" si="77"/>
        <v>264675.92832307803</v>
      </c>
      <c r="BF56" s="2">
        <f t="shared" si="77"/>
        <v>264675.92832307803</v>
      </c>
      <c r="BG56" s="2">
        <f t="shared" si="77"/>
        <v>264675.92832307803</v>
      </c>
      <c r="BH56" s="2">
        <f t="shared" si="77"/>
        <v>264675.92832307803</v>
      </c>
      <c r="BI56" s="2">
        <f t="shared" si="77"/>
        <v>264675.92832307803</v>
      </c>
      <c r="BJ56" s="2">
        <f t="shared" si="77"/>
        <v>264675.92832307803</v>
      </c>
      <c r="BK56" s="2">
        <f t="shared" si="77"/>
        <v>264675.92832307803</v>
      </c>
      <c r="BL56" s="2">
        <f t="shared" si="77"/>
        <v>264675.92832307803</v>
      </c>
      <c r="BM56" s="2">
        <f t="shared" si="77"/>
        <v>264675.92832307803</v>
      </c>
      <c r="BN56" s="2">
        <f t="shared" si="77"/>
        <v>264675.92832307803</v>
      </c>
      <c r="BO56" s="2">
        <f t="shared" si="77"/>
        <v>264675.92832307803</v>
      </c>
      <c r="BP56" s="2">
        <f t="shared" si="77"/>
        <v>264675.92832307803</v>
      </c>
      <c r="BQ56" s="2">
        <f t="shared" si="77"/>
        <v>264675.92832307803</v>
      </c>
      <c r="BR56" s="2">
        <f t="shared" si="77"/>
        <v>264675.92832307803</v>
      </c>
      <c r="BS56" s="2">
        <f t="shared" si="77"/>
        <v>264675.92832307803</v>
      </c>
      <c r="BT56" s="2">
        <f t="shared" si="77"/>
        <v>264675.92832307803</v>
      </c>
      <c r="BU56" s="2">
        <f t="shared" si="77"/>
        <v>264675.92832307803</v>
      </c>
      <c r="BV56" s="2">
        <f t="shared" si="77"/>
        <v>264675.92832307803</v>
      </c>
      <c r="BW56" s="2">
        <f t="shared" si="77"/>
        <v>264675.92832307803</v>
      </c>
      <c r="BX56" s="2">
        <f t="shared" si="77"/>
        <v>264675.92832307803</v>
      </c>
      <c r="BY56" s="2">
        <f t="shared" si="77"/>
        <v>264675.92832307803</v>
      </c>
      <c r="BZ56" s="2">
        <f t="shared" si="77"/>
        <v>264675.92832307803</v>
      </c>
      <c r="CA56" s="2">
        <f t="shared" si="77"/>
        <v>264675.92832307803</v>
      </c>
      <c r="CB56" s="2">
        <f t="shared" si="77"/>
        <v>264675.92832307803</v>
      </c>
      <c r="CC56" s="2">
        <f t="shared" si="77"/>
        <v>264675.92832307803</v>
      </c>
      <c r="CD56" s="2">
        <f t="shared" ref="CD56:EF56" si="78">MAX(CD38,0)</f>
        <v>264675.92832307803</v>
      </c>
      <c r="CE56" s="2">
        <f t="shared" si="78"/>
        <v>264675.92832307803</v>
      </c>
      <c r="CF56" s="2">
        <f t="shared" si="78"/>
        <v>264675.92832307803</v>
      </c>
      <c r="CG56" s="2">
        <f t="shared" si="78"/>
        <v>264675.92832307803</v>
      </c>
      <c r="CH56" s="2">
        <f t="shared" si="78"/>
        <v>264675.92832307803</v>
      </c>
      <c r="CI56" s="2">
        <f t="shared" si="78"/>
        <v>264675.92832307803</v>
      </c>
      <c r="CJ56" s="2">
        <f t="shared" si="78"/>
        <v>264675.92832307803</v>
      </c>
      <c r="CK56" s="2">
        <f t="shared" si="78"/>
        <v>264675.92832307803</v>
      </c>
      <c r="CL56" s="2">
        <f t="shared" si="78"/>
        <v>264675.92832307803</v>
      </c>
      <c r="CM56" s="2">
        <f t="shared" si="78"/>
        <v>264675.92832307803</v>
      </c>
      <c r="CN56" s="2">
        <f t="shared" si="78"/>
        <v>264675.92832307803</v>
      </c>
      <c r="CO56" s="2">
        <f t="shared" si="78"/>
        <v>264675.92832307803</v>
      </c>
      <c r="CP56" s="2">
        <f t="shared" si="78"/>
        <v>264675.92832307803</v>
      </c>
      <c r="CQ56" s="2">
        <f t="shared" si="78"/>
        <v>264675.92832307803</v>
      </c>
      <c r="CR56" s="2">
        <f t="shared" si="78"/>
        <v>65161443.507850818</v>
      </c>
      <c r="CS56" s="2">
        <f t="shared" si="78"/>
        <v>0</v>
      </c>
      <c r="CT56" s="2">
        <f t="shared" si="78"/>
        <v>0</v>
      </c>
      <c r="CU56" s="2">
        <f t="shared" si="78"/>
        <v>0</v>
      </c>
      <c r="CV56" s="2">
        <f t="shared" si="78"/>
        <v>0</v>
      </c>
      <c r="CW56" s="2">
        <f t="shared" si="78"/>
        <v>0</v>
      </c>
      <c r="CX56" s="2">
        <f t="shared" si="78"/>
        <v>0</v>
      </c>
      <c r="CY56" s="2">
        <f t="shared" si="78"/>
        <v>0</v>
      </c>
      <c r="CZ56" s="2">
        <f t="shared" si="78"/>
        <v>0</v>
      </c>
      <c r="DA56" s="2">
        <f t="shared" si="78"/>
        <v>0</v>
      </c>
      <c r="DB56" s="2">
        <f t="shared" si="78"/>
        <v>0</v>
      </c>
      <c r="DC56" s="2">
        <f t="shared" si="78"/>
        <v>0</v>
      </c>
      <c r="DD56" s="2">
        <f t="shared" si="78"/>
        <v>0</v>
      </c>
      <c r="DE56" s="2">
        <f t="shared" si="78"/>
        <v>0</v>
      </c>
      <c r="DF56" s="2">
        <f t="shared" si="78"/>
        <v>0</v>
      </c>
      <c r="DG56" s="2">
        <f t="shared" si="78"/>
        <v>0</v>
      </c>
      <c r="DH56" s="2">
        <f t="shared" si="78"/>
        <v>0</v>
      </c>
      <c r="DI56" s="2">
        <f t="shared" si="78"/>
        <v>0</v>
      </c>
      <c r="DJ56" s="2">
        <f t="shared" si="78"/>
        <v>0</v>
      </c>
      <c r="DK56" s="2">
        <f t="shared" si="78"/>
        <v>0</v>
      </c>
      <c r="DL56" s="2">
        <f t="shared" si="78"/>
        <v>0</v>
      </c>
      <c r="DM56" s="2">
        <f t="shared" si="78"/>
        <v>0</v>
      </c>
      <c r="DN56" s="2">
        <f t="shared" si="78"/>
        <v>0</v>
      </c>
      <c r="DO56" s="2">
        <f t="shared" si="78"/>
        <v>0</v>
      </c>
      <c r="DP56" s="2">
        <f t="shared" si="78"/>
        <v>0</v>
      </c>
      <c r="DQ56" s="2">
        <f t="shared" si="78"/>
        <v>0</v>
      </c>
      <c r="DR56" s="2">
        <f t="shared" si="78"/>
        <v>0</v>
      </c>
      <c r="DS56" s="2">
        <f t="shared" si="78"/>
        <v>0</v>
      </c>
      <c r="DT56" s="2">
        <f t="shared" si="78"/>
        <v>0</v>
      </c>
      <c r="DU56" s="2">
        <f t="shared" si="78"/>
        <v>0</v>
      </c>
      <c r="DV56" s="2">
        <f t="shared" si="78"/>
        <v>0</v>
      </c>
      <c r="DW56" s="2">
        <f t="shared" si="78"/>
        <v>0</v>
      </c>
      <c r="DX56" s="2">
        <f t="shared" si="78"/>
        <v>0</v>
      </c>
      <c r="DY56" s="2">
        <f t="shared" si="78"/>
        <v>0</v>
      </c>
      <c r="DZ56" s="2">
        <f t="shared" si="78"/>
        <v>0</v>
      </c>
      <c r="EA56" s="2">
        <f t="shared" si="78"/>
        <v>0</v>
      </c>
      <c r="EB56" s="2">
        <f t="shared" si="78"/>
        <v>0</v>
      </c>
      <c r="EC56" s="2">
        <f t="shared" si="78"/>
        <v>0</v>
      </c>
      <c r="ED56" s="2">
        <f t="shared" si="78"/>
        <v>0</v>
      </c>
      <c r="EE56" s="2">
        <f t="shared" si="78"/>
        <v>0</v>
      </c>
      <c r="EF56" s="2">
        <f t="shared" si="78"/>
        <v>0</v>
      </c>
      <c r="EG56" s="10"/>
    </row>
    <row r="57" spans="1:137" ht="15.75" thickTop="1" x14ac:dyDescent="0.25">
      <c r="A57" s="2"/>
      <c r="B57" s="37"/>
      <c r="C57" s="37"/>
      <c r="D57" s="37"/>
      <c r="E57" s="37"/>
      <c r="F57" s="37"/>
      <c r="G57" s="37"/>
      <c r="H57" s="37"/>
      <c r="I57" s="37"/>
      <c r="J57" s="37"/>
      <c r="K57" s="10"/>
      <c r="L57" s="2"/>
      <c r="M57" s="2" t="s">
        <v>71</v>
      </c>
      <c r="N57" s="10"/>
      <c r="O57" s="2"/>
      <c r="P57" s="2">
        <f>(P56&gt;0)*MIN(P56,O53+O54)</f>
        <v>0</v>
      </c>
      <c r="Q57" s="2">
        <f>(Q56&gt;0)*MIN(Q56,P53+P54)</f>
        <v>0</v>
      </c>
      <c r="R57" s="2">
        <f t="shared" ref="R57:CC57" si="79">(R56&gt;0)*MIN(R56,Q53+Q54)</f>
        <v>0</v>
      </c>
      <c r="S57" s="2">
        <f t="shared" si="79"/>
        <v>0</v>
      </c>
      <c r="T57" s="2">
        <f t="shared" si="79"/>
        <v>0</v>
      </c>
      <c r="U57" s="2">
        <f t="shared" si="79"/>
        <v>0</v>
      </c>
      <c r="V57" s="2">
        <f t="shared" si="79"/>
        <v>0</v>
      </c>
      <c r="W57" s="2">
        <f t="shared" si="79"/>
        <v>0</v>
      </c>
      <c r="X57" s="2">
        <f t="shared" si="79"/>
        <v>0</v>
      </c>
      <c r="Y57" s="2">
        <f t="shared" si="79"/>
        <v>0</v>
      </c>
      <c r="Z57" s="2">
        <f t="shared" si="79"/>
        <v>0</v>
      </c>
      <c r="AA57" s="2">
        <f t="shared" si="79"/>
        <v>0</v>
      </c>
      <c r="AB57" s="2">
        <f t="shared" si="79"/>
        <v>0</v>
      </c>
      <c r="AC57" s="2">
        <f t="shared" si="79"/>
        <v>0</v>
      </c>
      <c r="AD57" s="2">
        <f t="shared" si="79"/>
        <v>0</v>
      </c>
      <c r="AE57" s="2">
        <f t="shared" si="79"/>
        <v>0</v>
      </c>
      <c r="AF57" s="2">
        <f t="shared" si="79"/>
        <v>0</v>
      </c>
      <c r="AG57" s="2">
        <f t="shared" si="79"/>
        <v>0</v>
      </c>
      <c r="AH57" s="2">
        <f t="shared" si="79"/>
        <v>0</v>
      </c>
      <c r="AI57" s="2">
        <f t="shared" si="79"/>
        <v>0</v>
      </c>
      <c r="AJ57" s="2">
        <f t="shared" si="79"/>
        <v>37438388.379529111</v>
      </c>
      <c r="AK57" s="2">
        <f t="shared" si="79"/>
        <v>0</v>
      </c>
      <c r="AL57" s="2">
        <f t="shared" si="79"/>
        <v>0</v>
      </c>
      <c r="AM57" s="2">
        <f t="shared" si="79"/>
        <v>0</v>
      </c>
      <c r="AN57" s="2">
        <f t="shared" si="79"/>
        <v>0</v>
      </c>
      <c r="AO57" s="2">
        <f t="shared" si="79"/>
        <v>0</v>
      </c>
      <c r="AP57" s="2">
        <f t="shared" si="79"/>
        <v>0</v>
      </c>
      <c r="AQ57" s="2">
        <f t="shared" si="79"/>
        <v>0</v>
      </c>
      <c r="AR57" s="2">
        <f t="shared" si="79"/>
        <v>0</v>
      </c>
      <c r="AS57" s="2">
        <f t="shared" si="79"/>
        <v>0</v>
      </c>
      <c r="AT57" s="2">
        <f t="shared" si="79"/>
        <v>0</v>
      </c>
      <c r="AU57" s="2">
        <f t="shared" si="79"/>
        <v>0</v>
      </c>
      <c r="AV57" s="2">
        <f t="shared" si="79"/>
        <v>0</v>
      </c>
      <c r="AW57" s="2">
        <f t="shared" si="79"/>
        <v>0</v>
      </c>
      <c r="AX57" s="2">
        <f t="shared" si="79"/>
        <v>0</v>
      </c>
      <c r="AY57" s="2">
        <f t="shared" si="79"/>
        <v>0</v>
      </c>
      <c r="AZ57" s="2">
        <f t="shared" si="79"/>
        <v>0</v>
      </c>
      <c r="BA57" s="2">
        <f t="shared" si="79"/>
        <v>0</v>
      </c>
      <c r="BB57" s="2">
        <f t="shared" si="79"/>
        <v>0</v>
      </c>
      <c r="BC57" s="2">
        <f t="shared" si="79"/>
        <v>0</v>
      </c>
      <c r="BD57" s="2">
        <f t="shared" si="79"/>
        <v>0</v>
      </c>
      <c r="BE57" s="2">
        <f t="shared" si="79"/>
        <v>0</v>
      </c>
      <c r="BF57" s="2">
        <f t="shared" si="79"/>
        <v>0</v>
      </c>
      <c r="BG57" s="2">
        <f t="shared" si="79"/>
        <v>0</v>
      </c>
      <c r="BH57" s="2">
        <f t="shared" si="79"/>
        <v>0</v>
      </c>
      <c r="BI57" s="2">
        <f t="shared" si="79"/>
        <v>0</v>
      </c>
      <c r="BJ57" s="2">
        <f t="shared" si="79"/>
        <v>0</v>
      </c>
      <c r="BK57" s="2">
        <f t="shared" si="79"/>
        <v>0</v>
      </c>
      <c r="BL57" s="2">
        <f t="shared" si="79"/>
        <v>0</v>
      </c>
      <c r="BM57" s="2">
        <f t="shared" si="79"/>
        <v>0</v>
      </c>
      <c r="BN57" s="2">
        <f t="shared" si="79"/>
        <v>0</v>
      </c>
      <c r="BO57" s="2">
        <f t="shared" si="79"/>
        <v>0</v>
      </c>
      <c r="BP57" s="2">
        <f t="shared" si="79"/>
        <v>0</v>
      </c>
      <c r="BQ57" s="2">
        <f t="shared" si="79"/>
        <v>0</v>
      </c>
      <c r="BR57" s="2">
        <f t="shared" si="79"/>
        <v>0</v>
      </c>
      <c r="BS57" s="2">
        <f t="shared" si="79"/>
        <v>0</v>
      </c>
      <c r="BT57" s="2">
        <f t="shared" si="79"/>
        <v>0</v>
      </c>
      <c r="BU57" s="2">
        <f t="shared" si="79"/>
        <v>0</v>
      </c>
      <c r="BV57" s="2">
        <f t="shared" si="79"/>
        <v>0</v>
      </c>
      <c r="BW57" s="2">
        <f t="shared" si="79"/>
        <v>0</v>
      </c>
      <c r="BX57" s="2">
        <f t="shared" si="79"/>
        <v>0</v>
      </c>
      <c r="BY57" s="2">
        <f t="shared" si="79"/>
        <v>0</v>
      </c>
      <c r="BZ57" s="2">
        <f t="shared" si="79"/>
        <v>0</v>
      </c>
      <c r="CA57" s="2">
        <f t="shared" si="79"/>
        <v>0</v>
      </c>
      <c r="CB57" s="2">
        <f t="shared" si="79"/>
        <v>0</v>
      </c>
      <c r="CC57" s="2">
        <f t="shared" si="79"/>
        <v>0</v>
      </c>
      <c r="CD57" s="2">
        <f t="shared" ref="CD57:EF57" si="80">(CD56&gt;0)*MIN(CD56,CC53+CC54)</f>
        <v>0</v>
      </c>
      <c r="CE57" s="2">
        <f t="shared" si="80"/>
        <v>0</v>
      </c>
      <c r="CF57" s="2">
        <f t="shared" si="80"/>
        <v>0</v>
      </c>
      <c r="CG57" s="2">
        <f t="shared" si="80"/>
        <v>0</v>
      </c>
      <c r="CH57" s="2">
        <f t="shared" si="80"/>
        <v>0</v>
      </c>
      <c r="CI57" s="2">
        <f t="shared" si="80"/>
        <v>0</v>
      </c>
      <c r="CJ57" s="2">
        <f t="shared" si="80"/>
        <v>0</v>
      </c>
      <c r="CK57" s="2">
        <f t="shared" si="80"/>
        <v>0</v>
      </c>
      <c r="CL57" s="2">
        <f t="shared" si="80"/>
        <v>0</v>
      </c>
      <c r="CM57" s="2">
        <f t="shared" si="80"/>
        <v>0</v>
      </c>
      <c r="CN57" s="2">
        <f t="shared" si="80"/>
        <v>0</v>
      </c>
      <c r="CO57" s="2">
        <f t="shared" si="80"/>
        <v>0</v>
      </c>
      <c r="CP57" s="2">
        <f t="shared" si="80"/>
        <v>0</v>
      </c>
      <c r="CQ57" s="2">
        <f t="shared" si="80"/>
        <v>0</v>
      </c>
      <c r="CR57" s="2">
        <f t="shared" si="80"/>
        <v>0</v>
      </c>
      <c r="CS57" s="2">
        <f t="shared" si="80"/>
        <v>0</v>
      </c>
      <c r="CT57" s="2">
        <f t="shared" si="80"/>
        <v>0</v>
      </c>
      <c r="CU57" s="2">
        <f t="shared" si="80"/>
        <v>0</v>
      </c>
      <c r="CV57" s="2">
        <f t="shared" si="80"/>
        <v>0</v>
      </c>
      <c r="CW57" s="2">
        <f t="shared" si="80"/>
        <v>0</v>
      </c>
      <c r="CX57" s="2">
        <f t="shared" si="80"/>
        <v>0</v>
      </c>
      <c r="CY57" s="2">
        <f t="shared" si="80"/>
        <v>0</v>
      </c>
      <c r="CZ57" s="2">
        <f t="shared" si="80"/>
        <v>0</v>
      </c>
      <c r="DA57" s="2">
        <f t="shared" si="80"/>
        <v>0</v>
      </c>
      <c r="DB57" s="2">
        <f t="shared" si="80"/>
        <v>0</v>
      </c>
      <c r="DC57" s="2">
        <f t="shared" si="80"/>
        <v>0</v>
      </c>
      <c r="DD57" s="2">
        <f t="shared" si="80"/>
        <v>0</v>
      </c>
      <c r="DE57" s="2">
        <f t="shared" si="80"/>
        <v>0</v>
      </c>
      <c r="DF57" s="2">
        <f t="shared" si="80"/>
        <v>0</v>
      </c>
      <c r="DG57" s="2">
        <f t="shared" si="80"/>
        <v>0</v>
      </c>
      <c r="DH57" s="2">
        <f t="shared" si="80"/>
        <v>0</v>
      </c>
      <c r="DI57" s="2">
        <f t="shared" si="80"/>
        <v>0</v>
      </c>
      <c r="DJ57" s="2">
        <f t="shared" si="80"/>
        <v>0</v>
      </c>
      <c r="DK57" s="2">
        <f t="shared" si="80"/>
        <v>0</v>
      </c>
      <c r="DL57" s="2">
        <f t="shared" si="80"/>
        <v>0</v>
      </c>
      <c r="DM57" s="2">
        <f t="shared" si="80"/>
        <v>0</v>
      </c>
      <c r="DN57" s="2">
        <f t="shared" si="80"/>
        <v>0</v>
      </c>
      <c r="DO57" s="2">
        <f t="shared" si="80"/>
        <v>0</v>
      </c>
      <c r="DP57" s="2">
        <f t="shared" si="80"/>
        <v>0</v>
      </c>
      <c r="DQ57" s="2">
        <f t="shared" si="80"/>
        <v>0</v>
      </c>
      <c r="DR57" s="2">
        <f t="shared" si="80"/>
        <v>0</v>
      </c>
      <c r="DS57" s="2">
        <f t="shared" si="80"/>
        <v>0</v>
      </c>
      <c r="DT57" s="2">
        <f t="shared" si="80"/>
        <v>0</v>
      </c>
      <c r="DU57" s="2">
        <f t="shared" si="80"/>
        <v>0</v>
      </c>
      <c r="DV57" s="2">
        <f t="shared" si="80"/>
        <v>0</v>
      </c>
      <c r="DW57" s="2">
        <f t="shared" si="80"/>
        <v>0</v>
      </c>
      <c r="DX57" s="2">
        <f t="shared" si="80"/>
        <v>0</v>
      </c>
      <c r="DY57" s="2">
        <f t="shared" si="80"/>
        <v>0</v>
      </c>
      <c r="DZ57" s="2">
        <f t="shared" si="80"/>
        <v>0</v>
      </c>
      <c r="EA57" s="2">
        <f t="shared" si="80"/>
        <v>0</v>
      </c>
      <c r="EB57" s="2">
        <f t="shared" si="80"/>
        <v>0</v>
      </c>
      <c r="EC57" s="2">
        <f t="shared" si="80"/>
        <v>0</v>
      </c>
      <c r="ED57" s="2">
        <f t="shared" si="80"/>
        <v>0</v>
      </c>
      <c r="EE57" s="2">
        <f t="shared" si="80"/>
        <v>0</v>
      </c>
      <c r="EF57" s="2">
        <f t="shared" si="80"/>
        <v>0</v>
      </c>
      <c r="EG57" s="10"/>
    </row>
    <row r="58" spans="1:137" x14ac:dyDescent="0.25">
      <c r="A58" s="2"/>
      <c r="B58" s="2"/>
      <c r="C58" s="2"/>
      <c r="D58" s="2"/>
      <c r="E58" s="2"/>
      <c r="F58" s="2"/>
      <c r="G58" s="2"/>
      <c r="H58" s="2"/>
      <c r="I58" s="2"/>
      <c r="J58" s="2"/>
      <c r="K58" s="10"/>
      <c r="L58" s="2"/>
      <c r="M58" s="2"/>
      <c r="N58" s="10"/>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10"/>
    </row>
    <row r="59" spans="1:137" ht="18.75" x14ac:dyDescent="0.3">
      <c r="A59" s="2"/>
      <c r="B59" s="2"/>
      <c r="C59" s="2"/>
      <c r="D59" s="2"/>
      <c r="E59" s="11" t="s">
        <v>78</v>
      </c>
      <c r="F59" s="2"/>
      <c r="G59" s="2"/>
      <c r="H59" s="2"/>
      <c r="I59" s="2"/>
      <c r="J59" s="2"/>
      <c r="K59" s="10"/>
      <c r="L59" s="2"/>
      <c r="M59" s="2"/>
      <c r="N59" s="10"/>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10"/>
    </row>
    <row r="60" spans="1:137" x14ac:dyDescent="0.25">
      <c r="A60" s="2"/>
      <c r="B60" s="2"/>
      <c r="C60" s="2"/>
      <c r="D60" s="2"/>
      <c r="E60" s="12" t="s">
        <v>79</v>
      </c>
      <c r="F60" s="12"/>
      <c r="G60" s="12">
        <f>J56-E56</f>
        <v>62488210.827706367</v>
      </c>
      <c r="H60" s="2"/>
      <c r="I60" s="2"/>
      <c r="J60" s="2"/>
      <c r="K60" s="10"/>
      <c r="L60" s="2"/>
      <c r="M60" s="39" t="s">
        <v>73</v>
      </c>
      <c r="N60" s="42">
        <f>N38-N54</f>
        <v>62488210.827706374</v>
      </c>
      <c r="O60" s="39"/>
      <c r="P60" s="39">
        <f>P38+P51-P57</f>
        <v>-26350000</v>
      </c>
      <c r="Q60" s="39">
        <f t="shared" ref="Q60:CB60" si="81">Q38+Q51-Q57</f>
        <v>0</v>
      </c>
      <c r="R60" s="39">
        <f t="shared" si="81"/>
        <v>-150475.44644348379</v>
      </c>
      <c r="S60" s="39">
        <f t="shared" si="81"/>
        <v>-363069.57149367203</v>
      </c>
      <c r="T60" s="39">
        <f t="shared" si="81"/>
        <v>-784674.06077201292</v>
      </c>
      <c r="U60" s="39">
        <f t="shared" si="81"/>
        <v>-1519034.4127679961</v>
      </c>
      <c r="V60" s="39">
        <f t="shared" si="81"/>
        <v>-2634073.9433723707</v>
      </c>
      <c r="W60" s="39">
        <f t="shared" si="81"/>
        <v>-4091410.042163156</v>
      </c>
      <c r="X60" s="39">
        <f t="shared" si="81"/>
        <v>-5692524.313467199</v>
      </c>
      <c r="Y60" s="39">
        <f t="shared" si="81"/>
        <v>-7094556.4148873547</v>
      </c>
      <c r="Z60" s="39">
        <f t="shared" si="81"/>
        <v>-1870181.7946327599</v>
      </c>
      <c r="AA60" s="39">
        <f t="shared" si="81"/>
        <v>0</v>
      </c>
      <c r="AB60" s="39">
        <f t="shared" si="81"/>
        <v>0</v>
      </c>
      <c r="AC60" s="39">
        <f t="shared" si="81"/>
        <v>0</v>
      </c>
      <c r="AD60" s="39">
        <f t="shared" si="81"/>
        <v>0</v>
      </c>
      <c r="AE60" s="39">
        <f t="shared" si="81"/>
        <v>0</v>
      </c>
      <c r="AF60" s="39">
        <f t="shared" si="81"/>
        <v>0</v>
      </c>
      <c r="AG60" s="39">
        <f t="shared" si="81"/>
        <v>0</v>
      </c>
      <c r="AH60" s="39">
        <f t="shared" si="81"/>
        <v>0</v>
      </c>
      <c r="AI60" s="39">
        <f t="shared" si="81"/>
        <v>0</v>
      </c>
      <c r="AJ60" s="39">
        <f t="shared" si="81"/>
        <v>32260887.548793964</v>
      </c>
      <c r="AK60" s="39">
        <f t="shared" si="81"/>
        <v>264675.92832307803</v>
      </c>
      <c r="AL60" s="39">
        <f t="shared" si="81"/>
        <v>264675.92832307803</v>
      </c>
      <c r="AM60" s="39">
        <f t="shared" si="81"/>
        <v>264675.92832307803</v>
      </c>
      <c r="AN60" s="39">
        <f t="shared" si="81"/>
        <v>264675.92832307803</v>
      </c>
      <c r="AO60" s="39">
        <f t="shared" si="81"/>
        <v>264675.92832307803</v>
      </c>
      <c r="AP60" s="39">
        <f t="shared" si="81"/>
        <v>264675.92832307803</v>
      </c>
      <c r="AQ60" s="39">
        <f t="shared" si="81"/>
        <v>264675.92832307803</v>
      </c>
      <c r="AR60" s="39">
        <f t="shared" si="81"/>
        <v>264675.92832307803</v>
      </c>
      <c r="AS60" s="39">
        <f t="shared" si="81"/>
        <v>264675.92832307803</v>
      </c>
      <c r="AT60" s="39">
        <f t="shared" si="81"/>
        <v>264675.92832307803</v>
      </c>
      <c r="AU60" s="39">
        <f t="shared" si="81"/>
        <v>264675.92832307803</v>
      </c>
      <c r="AV60" s="39">
        <f t="shared" si="81"/>
        <v>264675.92832307803</v>
      </c>
      <c r="AW60" s="39">
        <f t="shared" si="81"/>
        <v>264675.92832307803</v>
      </c>
      <c r="AX60" s="39">
        <f t="shared" si="81"/>
        <v>264675.92832307803</v>
      </c>
      <c r="AY60" s="39">
        <f t="shared" si="81"/>
        <v>264675.92832307803</v>
      </c>
      <c r="AZ60" s="39">
        <f t="shared" si="81"/>
        <v>264675.92832307803</v>
      </c>
      <c r="BA60" s="39">
        <f t="shared" si="81"/>
        <v>264675.92832307803</v>
      </c>
      <c r="BB60" s="39">
        <f t="shared" si="81"/>
        <v>264675.92832307803</v>
      </c>
      <c r="BC60" s="39">
        <f t="shared" si="81"/>
        <v>264675.92832307803</v>
      </c>
      <c r="BD60" s="39">
        <f t="shared" si="81"/>
        <v>264675.92832307803</v>
      </c>
      <c r="BE60" s="39">
        <f t="shared" si="81"/>
        <v>264675.92832307803</v>
      </c>
      <c r="BF60" s="39">
        <f t="shared" si="81"/>
        <v>264675.92832307803</v>
      </c>
      <c r="BG60" s="39">
        <f t="shared" si="81"/>
        <v>264675.92832307803</v>
      </c>
      <c r="BH60" s="39">
        <f t="shared" si="81"/>
        <v>264675.92832307803</v>
      </c>
      <c r="BI60" s="39">
        <f t="shared" si="81"/>
        <v>264675.92832307803</v>
      </c>
      <c r="BJ60" s="39">
        <f t="shared" si="81"/>
        <v>264675.92832307803</v>
      </c>
      <c r="BK60" s="39">
        <f t="shared" si="81"/>
        <v>264675.92832307803</v>
      </c>
      <c r="BL60" s="39">
        <f t="shared" si="81"/>
        <v>264675.92832307803</v>
      </c>
      <c r="BM60" s="39">
        <f t="shared" si="81"/>
        <v>264675.92832307803</v>
      </c>
      <c r="BN60" s="39">
        <f t="shared" si="81"/>
        <v>264675.92832307803</v>
      </c>
      <c r="BO60" s="39">
        <f t="shared" si="81"/>
        <v>264675.92832307803</v>
      </c>
      <c r="BP60" s="39">
        <f t="shared" si="81"/>
        <v>264675.92832307803</v>
      </c>
      <c r="BQ60" s="39">
        <f t="shared" si="81"/>
        <v>264675.92832307803</v>
      </c>
      <c r="BR60" s="39">
        <f t="shared" si="81"/>
        <v>264675.92832307803</v>
      </c>
      <c r="BS60" s="39">
        <f t="shared" si="81"/>
        <v>264675.92832307803</v>
      </c>
      <c r="BT60" s="39">
        <f t="shared" si="81"/>
        <v>264675.92832307803</v>
      </c>
      <c r="BU60" s="39">
        <f t="shared" si="81"/>
        <v>264675.92832307803</v>
      </c>
      <c r="BV60" s="39">
        <f t="shared" si="81"/>
        <v>264675.92832307803</v>
      </c>
      <c r="BW60" s="39">
        <f t="shared" si="81"/>
        <v>264675.92832307803</v>
      </c>
      <c r="BX60" s="39">
        <f t="shared" si="81"/>
        <v>264675.92832307803</v>
      </c>
      <c r="BY60" s="39">
        <f t="shared" si="81"/>
        <v>264675.92832307803</v>
      </c>
      <c r="BZ60" s="39">
        <f t="shared" si="81"/>
        <v>264675.92832307803</v>
      </c>
      <c r="CA60" s="39">
        <f t="shared" si="81"/>
        <v>264675.92832307803</v>
      </c>
      <c r="CB60" s="39">
        <f t="shared" si="81"/>
        <v>264675.92832307803</v>
      </c>
      <c r="CC60" s="39">
        <f t="shared" ref="CC60:EF60" si="82">CC38+CC51-CC57</f>
        <v>264675.92832307803</v>
      </c>
      <c r="CD60" s="39">
        <f t="shared" si="82"/>
        <v>264675.92832307803</v>
      </c>
      <c r="CE60" s="39">
        <f t="shared" si="82"/>
        <v>264675.92832307803</v>
      </c>
      <c r="CF60" s="39">
        <f t="shared" si="82"/>
        <v>264675.92832307803</v>
      </c>
      <c r="CG60" s="39">
        <f t="shared" si="82"/>
        <v>264675.92832307803</v>
      </c>
      <c r="CH60" s="39">
        <f t="shared" si="82"/>
        <v>264675.92832307803</v>
      </c>
      <c r="CI60" s="39">
        <f t="shared" si="82"/>
        <v>264675.92832307803</v>
      </c>
      <c r="CJ60" s="39">
        <f t="shared" si="82"/>
        <v>264675.92832307803</v>
      </c>
      <c r="CK60" s="39">
        <f t="shared" si="82"/>
        <v>264675.92832307803</v>
      </c>
      <c r="CL60" s="39">
        <f t="shared" si="82"/>
        <v>264675.92832307803</v>
      </c>
      <c r="CM60" s="39">
        <f t="shared" si="82"/>
        <v>264675.92832307803</v>
      </c>
      <c r="CN60" s="39">
        <f t="shared" si="82"/>
        <v>264675.92832307803</v>
      </c>
      <c r="CO60" s="39">
        <f t="shared" si="82"/>
        <v>264675.92832307803</v>
      </c>
      <c r="CP60" s="39">
        <f t="shared" si="82"/>
        <v>264675.92832307803</v>
      </c>
      <c r="CQ60" s="39">
        <f t="shared" si="82"/>
        <v>264675.92832307803</v>
      </c>
      <c r="CR60" s="39">
        <f t="shared" si="82"/>
        <v>65161443.507850818</v>
      </c>
      <c r="CS60" s="39">
        <f t="shared" si="82"/>
        <v>0</v>
      </c>
      <c r="CT60" s="39">
        <f t="shared" si="82"/>
        <v>0</v>
      </c>
      <c r="CU60" s="39">
        <f t="shared" si="82"/>
        <v>0</v>
      </c>
      <c r="CV60" s="39">
        <f t="shared" si="82"/>
        <v>0</v>
      </c>
      <c r="CW60" s="39">
        <f t="shared" si="82"/>
        <v>0</v>
      </c>
      <c r="CX60" s="39">
        <f t="shared" si="82"/>
        <v>0</v>
      </c>
      <c r="CY60" s="39">
        <f t="shared" si="82"/>
        <v>0</v>
      </c>
      <c r="CZ60" s="39">
        <f t="shared" si="82"/>
        <v>0</v>
      </c>
      <c r="DA60" s="39">
        <f t="shared" si="82"/>
        <v>0</v>
      </c>
      <c r="DB60" s="39">
        <f t="shared" si="82"/>
        <v>0</v>
      </c>
      <c r="DC60" s="39">
        <f t="shared" si="82"/>
        <v>0</v>
      </c>
      <c r="DD60" s="39">
        <f t="shared" si="82"/>
        <v>0</v>
      </c>
      <c r="DE60" s="39">
        <f t="shared" si="82"/>
        <v>0</v>
      </c>
      <c r="DF60" s="39">
        <f t="shared" si="82"/>
        <v>0</v>
      </c>
      <c r="DG60" s="39">
        <f t="shared" si="82"/>
        <v>0</v>
      </c>
      <c r="DH60" s="39">
        <f t="shared" si="82"/>
        <v>0</v>
      </c>
      <c r="DI60" s="39">
        <f t="shared" si="82"/>
        <v>0</v>
      </c>
      <c r="DJ60" s="39">
        <f t="shared" si="82"/>
        <v>0</v>
      </c>
      <c r="DK60" s="39">
        <f t="shared" si="82"/>
        <v>0</v>
      </c>
      <c r="DL60" s="39">
        <f t="shared" si="82"/>
        <v>0</v>
      </c>
      <c r="DM60" s="39">
        <f t="shared" si="82"/>
        <v>0</v>
      </c>
      <c r="DN60" s="39">
        <f t="shared" si="82"/>
        <v>0</v>
      </c>
      <c r="DO60" s="39">
        <f t="shared" si="82"/>
        <v>0</v>
      </c>
      <c r="DP60" s="39">
        <f t="shared" si="82"/>
        <v>0</v>
      </c>
      <c r="DQ60" s="39">
        <f t="shared" si="82"/>
        <v>0</v>
      </c>
      <c r="DR60" s="39">
        <f t="shared" si="82"/>
        <v>0</v>
      </c>
      <c r="DS60" s="39">
        <f t="shared" si="82"/>
        <v>0</v>
      </c>
      <c r="DT60" s="39">
        <f t="shared" si="82"/>
        <v>0</v>
      </c>
      <c r="DU60" s="39">
        <f t="shared" si="82"/>
        <v>0</v>
      </c>
      <c r="DV60" s="39">
        <f t="shared" si="82"/>
        <v>0</v>
      </c>
      <c r="DW60" s="39">
        <f t="shared" si="82"/>
        <v>0</v>
      </c>
      <c r="DX60" s="39">
        <f t="shared" si="82"/>
        <v>0</v>
      </c>
      <c r="DY60" s="39">
        <f t="shared" si="82"/>
        <v>0</v>
      </c>
      <c r="DZ60" s="39">
        <f t="shared" si="82"/>
        <v>0</v>
      </c>
      <c r="EA60" s="39">
        <f t="shared" si="82"/>
        <v>0</v>
      </c>
      <c r="EB60" s="39">
        <f t="shared" si="82"/>
        <v>0</v>
      </c>
      <c r="EC60" s="39">
        <f t="shared" si="82"/>
        <v>0</v>
      </c>
      <c r="ED60" s="39">
        <f t="shared" si="82"/>
        <v>0</v>
      </c>
      <c r="EE60" s="39">
        <f t="shared" si="82"/>
        <v>0</v>
      </c>
      <c r="EF60" s="39">
        <f t="shared" si="82"/>
        <v>0</v>
      </c>
      <c r="EG60" s="10"/>
    </row>
    <row r="61" spans="1:137" x14ac:dyDescent="0.25">
      <c r="A61" s="2"/>
      <c r="B61" s="2"/>
      <c r="C61" s="2"/>
      <c r="D61" s="2"/>
      <c r="E61" s="12" t="s">
        <v>80</v>
      </c>
      <c r="F61" s="12"/>
      <c r="G61" s="40">
        <f>XIRR(P60:EF60,P10:EF10,0.1)</f>
        <v>0.21904289126396179</v>
      </c>
      <c r="H61" s="2"/>
      <c r="I61" s="2"/>
      <c r="J61" s="2"/>
      <c r="K61" s="10"/>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10"/>
    </row>
    <row r="62" spans="1:137" x14ac:dyDescent="0.25">
      <c r="A62" s="2"/>
      <c r="B62" s="2"/>
      <c r="C62" s="2"/>
      <c r="D62" s="2"/>
      <c r="E62" s="12" t="s">
        <v>81</v>
      </c>
      <c r="F62" s="12"/>
      <c r="G62" s="40">
        <f>XIRR(P28:EF28,P10:EF10,0.1)</f>
        <v>0.12300166487693787</v>
      </c>
      <c r="H62" s="2"/>
      <c r="I62" s="2"/>
      <c r="J62" s="2"/>
      <c r="K62" s="10"/>
      <c r="L62" s="2"/>
      <c r="M62" s="12" t="s">
        <v>74</v>
      </c>
      <c r="N62" s="12"/>
      <c r="O62" s="12"/>
      <c r="P62" s="12">
        <f>P60+O62</f>
        <v>-26350000</v>
      </c>
      <c r="Q62" s="12">
        <f t="shared" ref="Q62:CB62" si="83">Q60+P62</f>
        <v>-26350000</v>
      </c>
      <c r="R62" s="12">
        <f t="shared" si="83"/>
        <v>-26500475.446443483</v>
      </c>
      <c r="S62" s="12">
        <f t="shared" si="83"/>
        <v>-26863545.017937154</v>
      </c>
      <c r="T62" s="12">
        <f t="shared" si="83"/>
        <v>-27648219.078709166</v>
      </c>
      <c r="U62" s="12">
        <f t="shared" si="83"/>
        <v>-29167253.491477162</v>
      </c>
      <c r="V62" s="12">
        <f t="shared" si="83"/>
        <v>-31801327.43484953</v>
      </c>
      <c r="W62" s="12">
        <f t="shared" si="83"/>
        <v>-35892737.477012686</v>
      </c>
      <c r="X62" s="12">
        <f t="shared" si="83"/>
        <v>-41585261.790479884</v>
      </c>
      <c r="Y62" s="12">
        <f t="shared" si="83"/>
        <v>-48679818.205367237</v>
      </c>
      <c r="Z62" s="12">
        <f t="shared" si="83"/>
        <v>-50550000</v>
      </c>
      <c r="AA62" s="12">
        <f t="shared" si="83"/>
        <v>-50550000</v>
      </c>
      <c r="AB62" s="12">
        <f t="shared" si="83"/>
        <v>-50550000</v>
      </c>
      <c r="AC62" s="12">
        <f t="shared" si="83"/>
        <v>-50550000</v>
      </c>
      <c r="AD62" s="12">
        <f t="shared" si="83"/>
        <v>-50550000</v>
      </c>
      <c r="AE62" s="12">
        <f t="shared" si="83"/>
        <v>-50550000</v>
      </c>
      <c r="AF62" s="12">
        <f t="shared" si="83"/>
        <v>-50550000</v>
      </c>
      <c r="AG62" s="12">
        <f t="shared" si="83"/>
        <v>-50550000</v>
      </c>
      <c r="AH62" s="12">
        <f t="shared" si="83"/>
        <v>-50550000</v>
      </c>
      <c r="AI62" s="12">
        <f t="shared" si="83"/>
        <v>-50550000</v>
      </c>
      <c r="AJ62" s="12">
        <f t="shared" si="83"/>
        <v>-18289112.451206036</v>
      </c>
      <c r="AK62" s="12">
        <f t="shared" si="83"/>
        <v>-18024436.522882957</v>
      </c>
      <c r="AL62" s="12">
        <f t="shared" si="83"/>
        <v>-17759760.594559878</v>
      </c>
      <c r="AM62" s="12">
        <f t="shared" si="83"/>
        <v>-17495084.666236799</v>
      </c>
      <c r="AN62" s="12">
        <f t="shared" si="83"/>
        <v>-17230408.73791372</v>
      </c>
      <c r="AO62" s="12">
        <f t="shared" si="83"/>
        <v>-16965732.809590641</v>
      </c>
      <c r="AP62" s="12">
        <f t="shared" si="83"/>
        <v>-16701056.881267563</v>
      </c>
      <c r="AQ62" s="12">
        <f t="shared" si="83"/>
        <v>-16436380.952944484</v>
      </c>
      <c r="AR62" s="12">
        <f t="shared" si="83"/>
        <v>-16171705.024621405</v>
      </c>
      <c r="AS62" s="12">
        <f t="shared" si="83"/>
        <v>-15907029.096298326</v>
      </c>
      <c r="AT62" s="12">
        <f t="shared" si="83"/>
        <v>-15642353.167975247</v>
      </c>
      <c r="AU62" s="12">
        <f t="shared" si="83"/>
        <v>-15377677.239652168</v>
      </c>
      <c r="AV62" s="12">
        <f t="shared" si="83"/>
        <v>-15113001.311329089</v>
      </c>
      <c r="AW62" s="12">
        <f t="shared" si="83"/>
        <v>-14848325.38300601</v>
      </c>
      <c r="AX62" s="12">
        <f t="shared" si="83"/>
        <v>-14583649.454682931</v>
      </c>
      <c r="AY62" s="12">
        <f t="shared" si="83"/>
        <v>-14318973.526359852</v>
      </c>
      <c r="AZ62" s="12">
        <f t="shared" si="83"/>
        <v>-14054297.598036774</v>
      </c>
      <c r="BA62" s="12">
        <f t="shared" si="83"/>
        <v>-13789621.669713695</v>
      </c>
      <c r="BB62" s="12">
        <f t="shared" si="83"/>
        <v>-13524945.741390616</v>
      </c>
      <c r="BC62" s="12">
        <f t="shared" si="83"/>
        <v>-13260269.813067537</v>
      </c>
      <c r="BD62" s="12">
        <f t="shared" si="83"/>
        <v>-12995593.884744458</v>
      </c>
      <c r="BE62" s="12">
        <f t="shared" si="83"/>
        <v>-12730917.956421379</v>
      </c>
      <c r="BF62" s="12">
        <f t="shared" si="83"/>
        <v>-12466242.0280983</v>
      </c>
      <c r="BG62" s="12">
        <f t="shared" si="83"/>
        <v>-12201566.099775221</v>
      </c>
      <c r="BH62" s="12">
        <f t="shared" si="83"/>
        <v>-11936890.171452142</v>
      </c>
      <c r="BI62" s="12">
        <f t="shared" si="83"/>
        <v>-11672214.243129063</v>
      </c>
      <c r="BJ62" s="12">
        <f t="shared" si="83"/>
        <v>-11407538.314805984</v>
      </c>
      <c r="BK62" s="12">
        <f t="shared" si="83"/>
        <v>-11142862.386482906</v>
      </c>
      <c r="BL62" s="12">
        <f t="shared" si="83"/>
        <v>-10878186.458159827</v>
      </c>
      <c r="BM62" s="12">
        <f t="shared" si="83"/>
        <v>-10613510.529836748</v>
      </c>
      <c r="BN62" s="12">
        <f t="shared" si="83"/>
        <v>-10348834.601513669</v>
      </c>
      <c r="BO62" s="12">
        <f t="shared" si="83"/>
        <v>-10084158.67319059</v>
      </c>
      <c r="BP62" s="12">
        <f t="shared" si="83"/>
        <v>-9819482.7448675111</v>
      </c>
      <c r="BQ62" s="12">
        <f t="shared" si="83"/>
        <v>-9554806.8165444322</v>
      </c>
      <c r="BR62" s="12">
        <f t="shared" si="83"/>
        <v>-9290130.8882213533</v>
      </c>
      <c r="BS62" s="12">
        <f t="shared" si="83"/>
        <v>-9025454.9598982744</v>
      </c>
      <c r="BT62" s="12">
        <f t="shared" si="83"/>
        <v>-8760779.0315751955</v>
      </c>
      <c r="BU62" s="12">
        <f t="shared" si="83"/>
        <v>-8496103.1032521166</v>
      </c>
      <c r="BV62" s="12">
        <f t="shared" si="83"/>
        <v>-8231427.1749290386</v>
      </c>
      <c r="BW62" s="12">
        <f t="shared" si="83"/>
        <v>-7966751.2466059607</v>
      </c>
      <c r="BX62" s="12">
        <f t="shared" si="83"/>
        <v>-7702075.3182828827</v>
      </c>
      <c r="BY62" s="12">
        <f t="shared" si="83"/>
        <v>-7437399.3899598047</v>
      </c>
      <c r="BZ62" s="12">
        <f t="shared" si="83"/>
        <v>-7172723.4616367267</v>
      </c>
      <c r="CA62" s="12">
        <f t="shared" si="83"/>
        <v>-6908047.5333136488</v>
      </c>
      <c r="CB62" s="12">
        <f t="shared" si="83"/>
        <v>-6643371.6049905708</v>
      </c>
      <c r="CC62" s="12">
        <f t="shared" ref="CC62:EF62" si="84">CC60+CB62</f>
        <v>-6378695.6766674928</v>
      </c>
      <c r="CD62" s="12">
        <f t="shared" si="84"/>
        <v>-6114019.7483444149</v>
      </c>
      <c r="CE62" s="12">
        <f t="shared" si="84"/>
        <v>-5849343.8200213369</v>
      </c>
      <c r="CF62" s="12">
        <f t="shared" si="84"/>
        <v>-5584667.8916982589</v>
      </c>
      <c r="CG62" s="12">
        <f t="shared" si="84"/>
        <v>-5319991.963375181</v>
      </c>
      <c r="CH62" s="12">
        <f t="shared" si="84"/>
        <v>-5055316.035052103</v>
      </c>
      <c r="CI62" s="12">
        <f t="shared" si="84"/>
        <v>-4790640.106729025</v>
      </c>
      <c r="CJ62" s="12">
        <f t="shared" si="84"/>
        <v>-4525964.1784059471</v>
      </c>
      <c r="CK62" s="12">
        <f t="shared" si="84"/>
        <v>-4261288.2500828691</v>
      </c>
      <c r="CL62" s="12">
        <f t="shared" si="84"/>
        <v>-3996612.3217597911</v>
      </c>
      <c r="CM62" s="12">
        <f t="shared" si="84"/>
        <v>-3731936.3934367131</v>
      </c>
      <c r="CN62" s="12">
        <f t="shared" si="84"/>
        <v>-3467260.4651136352</v>
      </c>
      <c r="CO62" s="12">
        <f t="shared" si="84"/>
        <v>-3202584.5367905572</v>
      </c>
      <c r="CP62" s="12">
        <f t="shared" si="84"/>
        <v>-2937908.6084674792</v>
      </c>
      <c r="CQ62" s="12">
        <f t="shared" si="84"/>
        <v>-2673232.6801444013</v>
      </c>
      <c r="CR62" s="12">
        <f t="shared" si="84"/>
        <v>62488210.827706419</v>
      </c>
      <c r="CS62" s="12">
        <f t="shared" si="84"/>
        <v>62488210.827706419</v>
      </c>
      <c r="CT62" s="12">
        <f t="shared" si="84"/>
        <v>62488210.827706419</v>
      </c>
      <c r="CU62" s="12">
        <f t="shared" si="84"/>
        <v>62488210.827706419</v>
      </c>
      <c r="CV62" s="12">
        <f t="shared" si="84"/>
        <v>62488210.827706419</v>
      </c>
      <c r="CW62" s="12">
        <f t="shared" si="84"/>
        <v>62488210.827706419</v>
      </c>
      <c r="CX62" s="12">
        <f t="shared" si="84"/>
        <v>62488210.827706419</v>
      </c>
      <c r="CY62" s="12">
        <f t="shared" si="84"/>
        <v>62488210.827706419</v>
      </c>
      <c r="CZ62" s="12">
        <f t="shared" si="84"/>
        <v>62488210.827706419</v>
      </c>
      <c r="DA62" s="12">
        <f t="shared" si="84"/>
        <v>62488210.827706419</v>
      </c>
      <c r="DB62" s="12">
        <f t="shared" si="84"/>
        <v>62488210.827706419</v>
      </c>
      <c r="DC62" s="12">
        <f t="shared" si="84"/>
        <v>62488210.827706419</v>
      </c>
      <c r="DD62" s="12">
        <f t="shared" si="84"/>
        <v>62488210.827706419</v>
      </c>
      <c r="DE62" s="12">
        <f t="shared" si="84"/>
        <v>62488210.827706419</v>
      </c>
      <c r="DF62" s="12">
        <f t="shared" si="84"/>
        <v>62488210.827706419</v>
      </c>
      <c r="DG62" s="12">
        <f t="shared" si="84"/>
        <v>62488210.827706419</v>
      </c>
      <c r="DH62" s="12">
        <f t="shared" si="84"/>
        <v>62488210.827706419</v>
      </c>
      <c r="DI62" s="12">
        <f t="shared" si="84"/>
        <v>62488210.827706419</v>
      </c>
      <c r="DJ62" s="12">
        <f t="shared" si="84"/>
        <v>62488210.827706419</v>
      </c>
      <c r="DK62" s="12">
        <f t="shared" si="84"/>
        <v>62488210.827706419</v>
      </c>
      <c r="DL62" s="12">
        <f t="shared" si="84"/>
        <v>62488210.827706419</v>
      </c>
      <c r="DM62" s="12">
        <f t="shared" si="84"/>
        <v>62488210.827706419</v>
      </c>
      <c r="DN62" s="12">
        <f t="shared" si="84"/>
        <v>62488210.827706419</v>
      </c>
      <c r="DO62" s="12">
        <f t="shared" si="84"/>
        <v>62488210.827706419</v>
      </c>
      <c r="DP62" s="12">
        <f t="shared" si="84"/>
        <v>62488210.827706419</v>
      </c>
      <c r="DQ62" s="12">
        <f t="shared" si="84"/>
        <v>62488210.827706419</v>
      </c>
      <c r="DR62" s="12">
        <f t="shared" si="84"/>
        <v>62488210.827706419</v>
      </c>
      <c r="DS62" s="12">
        <f t="shared" si="84"/>
        <v>62488210.827706419</v>
      </c>
      <c r="DT62" s="12">
        <f t="shared" si="84"/>
        <v>62488210.827706419</v>
      </c>
      <c r="DU62" s="12">
        <f t="shared" si="84"/>
        <v>62488210.827706419</v>
      </c>
      <c r="DV62" s="12">
        <f t="shared" si="84"/>
        <v>62488210.827706419</v>
      </c>
      <c r="DW62" s="12">
        <f t="shared" si="84"/>
        <v>62488210.827706419</v>
      </c>
      <c r="DX62" s="12">
        <f t="shared" si="84"/>
        <v>62488210.827706419</v>
      </c>
      <c r="DY62" s="12">
        <f t="shared" si="84"/>
        <v>62488210.827706419</v>
      </c>
      <c r="DZ62" s="12">
        <f t="shared" si="84"/>
        <v>62488210.827706419</v>
      </c>
      <c r="EA62" s="12">
        <f t="shared" si="84"/>
        <v>62488210.827706419</v>
      </c>
      <c r="EB62" s="12">
        <f t="shared" si="84"/>
        <v>62488210.827706419</v>
      </c>
      <c r="EC62" s="12">
        <f t="shared" si="84"/>
        <v>62488210.827706419</v>
      </c>
      <c r="ED62" s="12">
        <f t="shared" si="84"/>
        <v>62488210.827706419</v>
      </c>
      <c r="EE62" s="12">
        <f t="shared" si="84"/>
        <v>62488210.827706419</v>
      </c>
      <c r="EF62" s="12">
        <f t="shared" si="84"/>
        <v>62488210.827706419</v>
      </c>
      <c r="EG62" s="10"/>
    </row>
    <row r="63" spans="1:137" x14ac:dyDescent="0.25">
      <c r="A63" s="2"/>
      <c r="B63" s="2"/>
      <c r="C63" s="2"/>
      <c r="D63" s="2"/>
      <c r="E63" s="12" t="s">
        <v>83</v>
      </c>
      <c r="F63" s="12"/>
      <c r="G63" s="12">
        <f>-MIN(P62:EF62)</f>
        <v>50550000</v>
      </c>
      <c r="H63" s="2"/>
      <c r="I63" s="2"/>
      <c r="J63" s="2"/>
      <c r="K63" s="10"/>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c r="CA63" s="37"/>
      <c r="CB63" s="37"/>
      <c r="CC63" s="37"/>
      <c r="CD63" s="37"/>
      <c r="CE63" s="37"/>
      <c r="CF63" s="37"/>
      <c r="CG63" s="37"/>
      <c r="CH63" s="37"/>
      <c r="CI63" s="37"/>
      <c r="CJ63" s="37"/>
      <c r="CK63" s="37"/>
      <c r="CL63" s="37"/>
      <c r="CM63" s="37"/>
      <c r="CN63" s="37"/>
      <c r="CO63" s="37"/>
      <c r="CP63" s="37"/>
      <c r="CQ63" s="37"/>
      <c r="CR63" s="37"/>
      <c r="CS63" s="37"/>
      <c r="CT63" s="37"/>
      <c r="CU63" s="37"/>
      <c r="CV63" s="37"/>
      <c r="CW63" s="37"/>
      <c r="CX63" s="37"/>
      <c r="CY63" s="37"/>
      <c r="CZ63" s="37"/>
      <c r="DA63" s="37"/>
      <c r="DB63" s="37"/>
      <c r="DC63" s="37"/>
      <c r="DD63" s="37"/>
      <c r="DE63" s="37"/>
      <c r="DF63" s="37"/>
      <c r="DG63" s="37"/>
      <c r="DH63" s="37"/>
      <c r="DI63" s="37"/>
      <c r="DJ63" s="37"/>
      <c r="DK63" s="37"/>
      <c r="DL63" s="37"/>
      <c r="DM63" s="37"/>
      <c r="DN63" s="37"/>
      <c r="DO63" s="37"/>
      <c r="DP63" s="37"/>
      <c r="DQ63" s="37"/>
      <c r="DR63" s="37"/>
      <c r="DS63" s="37"/>
      <c r="DT63" s="37"/>
      <c r="DU63" s="37"/>
      <c r="DV63" s="37"/>
      <c r="DW63" s="37"/>
      <c r="DX63" s="37"/>
      <c r="DY63" s="37"/>
      <c r="DZ63" s="37"/>
      <c r="EA63" s="37"/>
      <c r="EB63" s="37"/>
      <c r="EC63" s="37"/>
      <c r="ED63" s="37"/>
      <c r="EE63" s="37"/>
      <c r="EF63" s="37"/>
      <c r="EG63" s="38"/>
    </row>
    <row r="64" spans="1:137" x14ac:dyDescent="0.25">
      <c r="A64" s="2"/>
      <c r="B64" s="2"/>
      <c r="C64" s="2"/>
      <c r="D64" s="2"/>
      <c r="E64" s="12" t="s">
        <v>84</v>
      </c>
      <c r="F64" s="12"/>
      <c r="G64" s="41">
        <f>1+(G60/G63)</f>
        <v>2.2361663863047747</v>
      </c>
      <c r="H64" s="2"/>
      <c r="I64" s="2"/>
      <c r="J64" s="2"/>
      <c r="K64" s="10"/>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row>
    <row r="65" spans="1:18" x14ac:dyDescent="0.25">
      <c r="A65" s="37"/>
      <c r="B65" s="37"/>
      <c r="C65" s="37"/>
      <c r="D65" s="37"/>
      <c r="E65" s="37"/>
      <c r="F65" s="37"/>
      <c r="G65" s="37"/>
      <c r="H65" s="37"/>
      <c r="I65" s="37"/>
      <c r="J65" s="37"/>
      <c r="K65" s="38"/>
    </row>
    <row r="66" spans="1:18" x14ac:dyDescent="0.25">
      <c r="N66" s="2"/>
      <c r="O66" s="2"/>
      <c r="P66" s="2"/>
      <c r="Q66" s="2"/>
      <c r="R66" s="2"/>
    </row>
    <row r="67" spans="1:18" x14ac:dyDescent="0.25">
      <c r="N67" s="2"/>
      <c r="R67" s="2"/>
    </row>
    <row r="68" spans="1:18" x14ac:dyDescent="0.25">
      <c r="N68" s="2"/>
      <c r="O68" s="2"/>
      <c r="P68" s="2"/>
      <c r="Q68" s="2"/>
      <c r="R68" s="2"/>
    </row>
    <row r="71" spans="1:18" x14ac:dyDescent="0.25">
      <c r="B71" s="4"/>
      <c r="C71" s="4"/>
      <c r="D71" s="4"/>
    </row>
  </sheetData>
  <conditionalFormatting sqref="G20:H20">
    <cfRule type="expression" dxfId="1" priority="2">
      <formula>$H$18="Lease with Council"</formula>
    </cfRule>
  </conditionalFormatting>
  <conditionalFormatting sqref="G19:H19">
    <cfRule type="expression" dxfId="0" priority="1">
      <formula>$H$18="Sale on PC"</formula>
    </cfRule>
  </conditionalFormatting>
  <dataValidations count="1">
    <dataValidation type="list" allowBlank="1" showInputMessage="1" showErrorMessage="1" sqref="H18" xr:uid="{131AF84F-374D-42B3-83B5-CECEC49162A9}">
      <formula1>"Sale on PC, Lease with Council"</formula1>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88F25-FC08-45B3-9816-6385124540E6}">
  <sheetPr>
    <tabColor theme="6" tint="0.39997558519241921"/>
  </sheetPr>
  <dimension ref="B1:P60"/>
  <sheetViews>
    <sheetView workbookViewId="0">
      <selection activeCell="K20" sqref="K20"/>
    </sheetView>
  </sheetViews>
  <sheetFormatPr defaultRowHeight="15" x14ac:dyDescent="0.25"/>
  <cols>
    <col min="1" max="1" width="3.85546875" customWidth="1"/>
    <col min="2" max="2" width="21.140625" customWidth="1"/>
    <col min="3" max="3" width="19.5703125" customWidth="1"/>
    <col min="4" max="4" width="18.140625" customWidth="1"/>
    <col min="5" max="7" width="18" customWidth="1"/>
    <col min="8" max="16" width="15.42578125" customWidth="1"/>
  </cols>
  <sheetData>
    <row r="1" spans="2:16" ht="15.75" thickBot="1" x14ac:dyDescent="0.3"/>
    <row r="2" spans="2:16" ht="19.5" thickBot="1" x14ac:dyDescent="0.35">
      <c r="B2" s="48" t="s">
        <v>93</v>
      </c>
      <c r="C2" s="49"/>
      <c r="D2" s="49"/>
      <c r="E2" s="49"/>
      <c r="F2" s="49"/>
      <c r="G2" s="49"/>
      <c r="H2" s="49"/>
      <c r="I2" s="49"/>
      <c r="J2" s="49"/>
      <c r="K2" s="49"/>
      <c r="L2" s="49"/>
      <c r="M2" s="49"/>
      <c r="N2" s="49"/>
      <c r="O2" s="49"/>
      <c r="P2" s="50"/>
    </row>
    <row r="3" spans="2:16" x14ac:dyDescent="0.25">
      <c r="B3" s="51" t="s">
        <v>94</v>
      </c>
      <c r="C3" s="52">
        <v>1000000</v>
      </c>
      <c r="D3" s="53"/>
      <c r="E3" s="53"/>
      <c r="F3" s="53"/>
      <c r="G3" s="53"/>
      <c r="H3" s="54"/>
      <c r="I3" s="54"/>
      <c r="J3" s="54"/>
      <c r="K3" s="54"/>
      <c r="L3" s="54"/>
      <c r="M3" s="54"/>
      <c r="N3" s="54"/>
      <c r="O3" s="54"/>
      <c r="P3" s="55"/>
    </row>
    <row r="4" spans="2:16" x14ac:dyDescent="0.25">
      <c r="B4" s="51" t="s">
        <v>95</v>
      </c>
      <c r="C4" s="56">
        <v>10</v>
      </c>
      <c r="D4" s="53"/>
      <c r="E4" s="53"/>
      <c r="F4" s="53"/>
      <c r="G4" s="53"/>
      <c r="H4" s="54"/>
      <c r="I4" s="54"/>
      <c r="J4" s="54"/>
      <c r="K4" s="54"/>
      <c r="L4" s="54"/>
      <c r="M4" s="54"/>
      <c r="N4" s="54"/>
      <c r="O4" s="54"/>
      <c r="P4" s="55"/>
    </row>
    <row r="5" spans="2:16" x14ac:dyDescent="0.25">
      <c r="B5" s="51" t="s">
        <v>87</v>
      </c>
      <c r="C5" s="57">
        <f>C4/2</f>
        <v>5</v>
      </c>
      <c r="D5" s="53"/>
      <c r="E5" s="53"/>
      <c r="F5" s="53"/>
      <c r="G5" s="53"/>
      <c r="H5" s="54"/>
      <c r="I5" s="54"/>
      <c r="J5" s="54"/>
      <c r="K5" s="54"/>
      <c r="L5" s="54"/>
      <c r="M5" s="54"/>
      <c r="N5" s="54"/>
      <c r="O5" s="54"/>
      <c r="P5" s="55"/>
    </row>
    <row r="6" spans="2:16" x14ac:dyDescent="0.25">
      <c r="B6" s="51" t="s">
        <v>88</v>
      </c>
      <c r="C6" s="58">
        <f>C5/C7</f>
        <v>1.4285714285714286</v>
      </c>
      <c r="D6" s="53"/>
      <c r="E6" s="53"/>
      <c r="F6" s="53"/>
      <c r="G6" s="53"/>
      <c r="H6" s="54"/>
      <c r="I6" s="54"/>
      <c r="J6" s="54"/>
      <c r="K6" s="54"/>
      <c r="L6" s="54"/>
      <c r="M6" s="54"/>
      <c r="N6" s="54"/>
      <c r="O6" s="54"/>
      <c r="P6" s="55"/>
    </row>
    <row r="7" spans="2:16" ht="15.75" thickBot="1" x14ac:dyDescent="0.3">
      <c r="B7" s="59" t="s">
        <v>86</v>
      </c>
      <c r="C7" s="60">
        <v>3.5</v>
      </c>
      <c r="D7" s="53"/>
      <c r="E7" s="53"/>
      <c r="F7" s="53"/>
      <c r="G7" s="53"/>
      <c r="H7" s="54"/>
      <c r="I7" s="54"/>
      <c r="J7" s="54"/>
      <c r="K7" s="54"/>
      <c r="L7" s="54"/>
      <c r="M7" s="54"/>
      <c r="N7" s="54"/>
      <c r="O7" s="54"/>
      <c r="P7" s="55"/>
    </row>
    <row r="8" spans="2:16" x14ac:dyDescent="0.25">
      <c r="B8" s="61"/>
      <c r="C8" s="53"/>
      <c r="D8" s="53"/>
      <c r="E8" s="53"/>
      <c r="F8" s="53"/>
      <c r="G8" s="53"/>
      <c r="H8" s="54"/>
      <c r="I8" s="54"/>
      <c r="J8" s="54"/>
      <c r="K8" s="54"/>
      <c r="L8" s="54"/>
      <c r="M8" s="54"/>
      <c r="N8" s="54"/>
      <c r="O8" s="54"/>
      <c r="P8" s="55"/>
    </row>
    <row r="9" spans="2:16" x14ac:dyDescent="0.25">
      <c r="B9" s="51" t="s">
        <v>96</v>
      </c>
      <c r="C9" s="62" t="s">
        <v>97</v>
      </c>
      <c r="D9" s="62" t="s">
        <v>98</v>
      </c>
      <c r="E9" s="53"/>
      <c r="F9" s="53"/>
      <c r="G9" s="53"/>
      <c r="H9" s="54"/>
      <c r="I9" s="54"/>
      <c r="J9" s="54"/>
      <c r="K9" s="54"/>
      <c r="L9" s="54"/>
      <c r="M9" s="54"/>
      <c r="N9" s="54"/>
      <c r="O9" s="54"/>
      <c r="P9" s="55"/>
    </row>
    <row r="10" spans="2:16" x14ac:dyDescent="0.25">
      <c r="B10" s="63">
        <v>1</v>
      </c>
      <c r="C10" s="18">
        <f t="shared" ref="C10:C19" si="0">$C$3*(NORMDIST(B10,$C$5,$C$6,1)-NORMSDIST(-$C$7))/(NORMSDIST($C$7)-NORMSDIST(-$C$7))</f>
        <v>2323.5823170213503</v>
      </c>
      <c r="D10" s="18">
        <f>$C$3*(NORMDIST(B10,$C$5,$C$6,1)-NORMSDIST(-$C$7))/(NORMSDIST($C$7)-NORMSDIST(-$C$7))</f>
        <v>2323.5823170213503</v>
      </c>
      <c r="E10" s="53"/>
      <c r="F10" s="53"/>
      <c r="G10" s="53"/>
      <c r="H10" s="54"/>
      <c r="I10" s="54"/>
      <c r="J10" s="54"/>
      <c r="K10" s="54"/>
      <c r="L10" s="54"/>
      <c r="M10" s="54"/>
      <c r="N10" s="54"/>
      <c r="O10" s="54"/>
      <c r="P10" s="55"/>
    </row>
    <row r="11" spans="2:16" x14ac:dyDescent="0.25">
      <c r="B11" s="63">
        <v>2</v>
      </c>
      <c r="C11" s="18">
        <f t="shared" si="0"/>
        <v>17639.998637055272</v>
      </c>
      <c r="D11" s="18">
        <f>$C$3*(NORMDIST(B11,$C$5,$C$6,1)-NORMSDIST(-$C$7))/(NORMSDIST($C$7)-NORMSDIST(-$C$7))-SUM($D$10:D10)</f>
        <v>15316.416320033923</v>
      </c>
      <c r="E11" s="53"/>
      <c r="F11" s="53"/>
      <c r="G11" s="53"/>
      <c r="H11" s="54"/>
      <c r="I11" s="54"/>
      <c r="J11" s="54"/>
      <c r="K11" s="54"/>
      <c r="L11" s="54"/>
      <c r="M11" s="54"/>
      <c r="N11" s="54"/>
      <c r="O11" s="54"/>
      <c r="P11" s="55"/>
    </row>
    <row r="12" spans="2:16" x14ac:dyDescent="0.25">
      <c r="B12" s="63">
        <v>3</v>
      </c>
      <c r="C12" s="18">
        <f t="shared" si="0"/>
        <v>80561.512055445855</v>
      </c>
      <c r="D12" s="18">
        <f>$C$3*(NORMDIST(B12,$C$5,$C$6,1)-NORMSDIST(-$C$7))/(NORMSDIST($C$7)-NORMSDIST(-$C$7))-SUM($D$10:D11)</f>
        <v>62921.513418390583</v>
      </c>
      <c r="E12" s="53"/>
      <c r="F12" s="53"/>
      <c r="G12" s="53"/>
      <c r="H12" s="54"/>
      <c r="I12" s="54"/>
      <c r="J12" s="54"/>
      <c r="K12" s="54"/>
      <c r="L12" s="54"/>
      <c r="M12" s="54"/>
      <c r="N12" s="54"/>
      <c r="O12" s="54"/>
      <c r="P12" s="55"/>
    </row>
    <row r="13" spans="2:16" x14ac:dyDescent="0.25">
      <c r="B13" s="63">
        <v>4</v>
      </c>
      <c r="C13" s="18">
        <f t="shared" si="0"/>
        <v>241843.54282531375</v>
      </c>
      <c r="D13" s="18">
        <f>$C$3*(NORMDIST(B13,$C$5,$C$6,1)-NORMSDIST(-$C$7))/(NORMSDIST($C$7)-NORMSDIST(-$C$7))-SUM($D$10:D12)</f>
        <v>161282.03076986788</v>
      </c>
      <c r="E13" s="53"/>
      <c r="F13" s="53"/>
      <c r="G13" s="53"/>
      <c r="H13" s="54"/>
      <c r="I13" s="54"/>
      <c r="J13" s="54"/>
      <c r="K13" s="54"/>
      <c r="L13" s="54"/>
      <c r="M13" s="54"/>
      <c r="N13" s="54"/>
      <c r="O13" s="54"/>
      <c r="P13" s="55"/>
    </row>
    <row r="14" spans="2:16" x14ac:dyDescent="0.25">
      <c r="B14" s="63">
        <v>5</v>
      </c>
      <c r="C14" s="18">
        <f t="shared" si="0"/>
        <v>500000</v>
      </c>
      <c r="D14" s="18">
        <f>$C$3*(NORMDIST(B14,$C$5,$C$6,1)-NORMSDIST(-$C$7))/(NORMSDIST($C$7)-NORMSDIST(-$C$7))-SUM($D$10:D13)</f>
        <v>258156.45717468625</v>
      </c>
      <c r="E14" s="53"/>
      <c r="F14" s="53"/>
      <c r="G14" s="53"/>
      <c r="H14" s="54"/>
      <c r="I14" s="54"/>
      <c r="J14" s="54"/>
      <c r="K14" s="54"/>
      <c r="L14" s="54"/>
      <c r="M14" s="54"/>
      <c r="N14" s="54"/>
      <c r="O14" s="54"/>
      <c r="P14" s="55"/>
    </row>
    <row r="15" spans="2:16" x14ac:dyDescent="0.25">
      <c r="B15" s="63">
        <v>6</v>
      </c>
      <c r="C15" s="18">
        <f t="shared" si="0"/>
        <v>758156.45717468625</v>
      </c>
      <c r="D15" s="18">
        <f>$C$3*(NORMDIST(B15,$C$5,$C$6,1)-NORMSDIST(-$C$7))/(NORMSDIST($C$7)-NORMSDIST(-$C$7))-SUM($D$10:D14)</f>
        <v>258156.45717468625</v>
      </c>
      <c r="E15" s="53"/>
      <c r="F15" s="53"/>
      <c r="G15" s="53"/>
      <c r="H15" s="54"/>
      <c r="I15" s="54"/>
      <c r="J15" s="54"/>
      <c r="K15" s="54"/>
      <c r="L15" s="54"/>
      <c r="M15" s="54"/>
      <c r="N15" s="54"/>
      <c r="O15" s="54"/>
      <c r="P15" s="55"/>
    </row>
    <row r="16" spans="2:16" x14ac:dyDescent="0.25">
      <c r="B16" s="63">
        <v>7</v>
      </c>
      <c r="C16" s="18">
        <f t="shared" si="0"/>
        <v>919438.48794455407</v>
      </c>
      <c r="D16" s="18">
        <f>$C$3*(NORMDIST(B16,$C$5,$C$6,1)-NORMSDIST(-$C$7))/(NORMSDIST($C$7)-NORMSDIST(-$C$7))-SUM($D$10:D15)</f>
        <v>161282.03076986782</v>
      </c>
      <c r="E16" s="53"/>
      <c r="F16" s="53"/>
      <c r="G16" s="53"/>
      <c r="H16" s="54"/>
      <c r="I16" s="54"/>
      <c r="J16" s="54"/>
      <c r="K16" s="54"/>
      <c r="L16" s="54"/>
      <c r="M16" s="54"/>
      <c r="N16" s="54"/>
      <c r="O16" s="54"/>
      <c r="P16" s="55"/>
    </row>
    <row r="17" spans="2:16" x14ac:dyDescent="0.25">
      <c r="B17" s="63">
        <v>8</v>
      </c>
      <c r="C17" s="18">
        <f t="shared" si="0"/>
        <v>982360.00136294472</v>
      </c>
      <c r="D17" s="18">
        <f>$C$3*(NORMDIST(B17,$C$5,$C$6,1)-NORMSDIST(-$C$7))/(NORMSDIST($C$7)-NORMSDIST(-$C$7))-SUM($D$10:D16)</f>
        <v>62921.513418390648</v>
      </c>
      <c r="E17" s="53"/>
      <c r="F17" s="53"/>
      <c r="G17" s="53"/>
      <c r="H17" s="54"/>
      <c r="I17" s="54"/>
      <c r="J17" s="54"/>
      <c r="K17" s="54"/>
      <c r="L17" s="54"/>
      <c r="M17" s="54"/>
      <c r="N17" s="54"/>
      <c r="O17" s="54"/>
      <c r="P17" s="55"/>
    </row>
    <row r="18" spans="2:16" x14ac:dyDescent="0.25">
      <c r="B18" s="63">
        <v>9</v>
      </c>
      <c r="C18" s="18">
        <f t="shared" si="0"/>
        <v>997676.41768297867</v>
      </c>
      <c r="D18" s="18">
        <f>$C$3*(NORMDIST(B18,$C$5,$C$6,1)-NORMSDIST(-$C$7))/(NORMSDIST($C$7)-NORMSDIST(-$C$7))-SUM($D$10:D17)</f>
        <v>15316.416320033954</v>
      </c>
      <c r="E18" s="53"/>
      <c r="F18" s="53"/>
      <c r="G18" s="53"/>
      <c r="H18" s="54"/>
      <c r="I18" s="54"/>
      <c r="J18" s="54"/>
      <c r="K18" s="54"/>
      <c r="L18" s="54"/>
      <c r="M18" s="54"/>
      <c r="N18" s="54"/>
      <c r="O18" s="54"/>
      <c r="P18" s="55"/>
    </row>
    <row r="19" spans="2:16" x14ac:dyDescent="0.25">
      <c r="B19" s="63">
        <v>10</v>
      </c>
      <c r="C19" s="18">
        <f t="shared" si="0"/>
        <v>1000000</v>
      </c>
      <c r="D19" s="18">
        <f>$C$3*(NORMDIST(B19,$C$5,$C$6,1)-NORMSDIST(-$C$7))/(NORMSDIST($C$7)-NORMSDIST(-$C$7))-SUM($D$10:D18)</f>
        <v>2323.5823170213262</v>
      </c>
      <c r="E19" s="53"/>
      <c r="F19" s="53"/>
      <c r="G19" s="53"/>
      <c r="H19" s="54"/>
      <c r="I19" s="54"/>
      <c r="J19" s="54"/>
      <c r="K19" s="54"/>
      <c r="L19" s="54"/>
      <c r="M19" s="54"/>
      <c r="N19" s="54"/>
      <c r="O19" s="54"/>
      <c r="P19" s="55"/>
    </row>
    <row r="20" spans="2:16" ht="15.75" thickBot="1" x14ac:dyDescent="0.3">
      <c r="B20" s="64"/>
      <c r="C20" s="65"/>
      <c r="D20" s="65"/>
      <c r="E20" s="65"/>
      <c r="F20" s="65"/>
      <c r="G20" s="65"/>
      <c r="H20" s="66"/>
      <c r="I20" s="66"/>
      <c r="J20" s="66"/>
      <c r="K20" s="66"/>
      <c r="L20" s="66"/>
      <c r="M20" s="66"/>
      <c r="N20" s="66"/>
      <c r="O20" s="66"/>
      <c r="P20" s="67"/>
    </row>
    <row r="21" spans="2:16" ht="15.75" thickBot="1" x14ac:dyDescent="0.3">
      <c r="B21" s="68"/>
      <c r="C21" s="68"/>
      <c r="D21" s="68"/>
      <c r="E21" s="68"/>
      <c r="F21" s="68"/>
      <c r="G21" s="68"/>
    </row>
    <row r="22" spans="2:16" ht="19.5" thickBot="1" x14ac:dyDescent="0.35">
      <c r="B22" s="48" t="s">
        <v>99</v>
      </c>
      <c r="C22" s="49"/>
      <c r="D22" s="49"/>
      <c r="E22" s="49"/>
      <c r="F22" s="49"/>
      <c r="G22" s="49"/>
      <c r="H22" s="49"/>
      <c r="I22" s="49"/>
      <c r="J22" s="49"/>
      <c r="K22" s="49"/>
      <c r="L22" s="49"/>
      <c r="M22" s="49"/>
      <c r="N22" s="49"/>
      <c r="O22" s="49"/>
      <c r="P22" s="50"/>
    </row>
    <row r="23" spans="2:16" x14ac:dyDescent="0.25">
      <c r="B23" s="51" t="s">
        <v>94</v>
      </c>
      <c r="C23" s="52">
        <v>1000000</v>
      </c>
      <c r="D23" s="53"/>
      <c r="E23" s="53"/>
      <c r="F23" s="53"/>
      <c r="G23" s="53"/>
      <c r="H23" s="54"/>
      <c r="I23" s="54"/>
      <c r="J23" s="54"/>
      <c r="K23" s="54"/>
      <c r="L23" s="54"/>
      <c r="M23" s="54"/>
      <c r="N23" s="54"/>
      <c r="O23" s="54"/>
      <c r="P23" s="55"/>
    </row>
    <row r="24" spans="2:16" x14ac:dyDescent="0.25">
      <c r="B24" s="51" t="s">
        <v>95</v>
      </c>
      <c r="C24" s="56">
        <v>10</v>
      </c>
      <c r="D24" s="53"/>
      <c r="E24" s="53"/>
      <c r="F24" s="53"/>
      <c r="G24" s="53"/>
      <c r="H24" s="54"/>
      <c r="I24" s="54"/>
      <c r="J24" s="54"/>
      <c r="K24" s="54"/>
      <c r="L24" s="54"/>
      <c r="M24" s="54"/>
      <c r="N24" s="54"/>
      <c r="O24" s="54"/>
      <c r="P24" s="55"/>
    </row>
    <row r="25" spans="2:16" x14ac:dyDescent="0.25">
      <c r="B25" s="51" t="s">
        <v>87</v>
      </c>
      <c r="C25" s="57">
        <f>C24/2</f>
        <v>5</v>
      </c>
      <c r="D25" s="53"/>
      <c r="E25" s="53"/>
      <c r="F25" s="53"/>
      <c r="G25" s="53"/>
      <c r="H25" s="54"/>
      <c r="I25" s="54"/>
      <c r="J25" s="54"/>
      <c r="K25" s="54"/>
      <c r="L25" s="54"/>
      <c r="M25" s="54"/>
      <c r="N25" s="54"/>
      <c r="O25" s="54"/>
      <c r="P25" s="55"/>
    </row>
    <row r="26" spans="2:16" x14ac:dyDescent="0.25">
      <c r="B26" s="51" t="s">
        <v>88</v>
      </c>
      <c r="C26" s="58">
        <f>C25/C27</f>
        <v>2.5</v>
      </c>
      <c r="D26" s="53"/>
      <c r="E26" s="53"/>
      <c r="F26" s="53"/>
      <c r="G26" s="53"/>
      <c r="H26" s="54"/>
      <c r="I26" s="54"/>
      <c r="J26" s="54"/>
      <c r="K26" s="54"/>
      <c r="L26" s="54"/>
      <c r="M26" s="54"/>
      <c r="N26" s="54"/>
      <c r="O26" s="54"/>
      <c r="P26" s="55"/>
    </row>
    <row r="27" spans="2:16" ht="15.75" thickBot="1" x14ac:dyDescent="0.3">
      <c r="B27" s="59" t="s">
        <v>86</v>
      </c>
      <c r="C27" s="60">
        <v>2</v>
      </c>
      <c r="D27" s="69"/>
      <c r="E27" s="53"/>
      <c r="F27" s="53"/>
      <c r="G27" s="53"/>
      <c r="H27" s="54"/>
      <c r="I27" s="54"/>
      <c r="J27" s="54"/>
      <c r="K27" s="54"/>
      <c r="L27" s="54"/>
      <c r="M27" s="54"/>
      <c r="N27" s="54"/>
      <c r="O27" s="54"/>
      <c r="P27" s="55"/>
    </row>
    <row r="28" spans="2:16" x14ac:dyDescent="0.25">
      <c r="B28" s="61"/>
      <c r="C28" s="53"/>
      <c r="D28" s="53"/>
      <c r="E28" s="53"/>
      <c r="F28" s="53"/>
      <c r="G28" s="53"/>
      <c r="H28" s="54"/>
      <c r="I28" s="54"/>
      <c r="J28" s="54"/>
      <c r="K28" s="54"/>
      <c r="L28" s="54"/>
      <c r="M28" s="54"/>
      <c r="N28" s="54"/>
      <c r="O28" s="54"/>
      <c r="P28" s="55"/>
    </row>
    <row r="29" spans="2:16" x14ac:dyDescent="0.25">
      <c r="B29" s="51" t="s">
        <v>96</v>
      </c>
      <c r="C29" s="62" t="s">
        <v>97</v>
      </c>
      <c r="D29" s="62" t="s">
        <v>98</v>
      </c>
      <c r="E29" s="53"/>
      <c r="F29" s="53"/>
      <c r="G29" s="53"/>
      <c r="H29" s="54"/>
      <c r="I29" s="54"/>
      <c r="J29" s="54"/>
      <c r="K29" s="54"/>
      <c r="L29" s="54"/>
      <c r="M29" s="54"/>
      <c r="N29" s="54"/>
      <c r="O29" s="54"/>
      <c r="P29" s="55"/>
    </row>
    <row r="30" spans="2:16" x14ac:dyDescent="0.25">
      <c r="B30" s="63">
        <v>1</v>
      </c>
      <c r="C30" s="18">
        <f t="shared" ref="C30:C39" si="1">$C$23*(NORMDIST(B30,$C$25,$C$26,1)-NORMSDIST(-$C$27))/(NORMSDIST($C$27)-NORMSDIST(-$C$27))</f>
        <v>33576.918399376911</v>
      </c>
      <c r="D30" s="18">
        <f>$C$23*(NORMDIST(B30,$C$25,$C$26,1)-NORMSDIST(-$C$27))/(NORMSDIST($C$27)-NORMSDIST(-$C$27))</f>
        <v>33576.918399376911</v>
      </c>
      <c r="E30" s="53"/>
      <c r="F30" s="53"/>
      <c r="G30" s="53"/>
      <c r="H30" s="54"/>
      <c r="I30" s="54"/>
      <c r="J30" s="54"/>
      <c r="K30" s="54"/>
      <c r="L30" s="54"/>
      <c r="M30" s="54"/>
      <c r="N30" s="54"/>
      <c r="O30" s="54"/>
      <c r="P30" s="55"/>
    </row>
    <row r="31" spans="2:16" x14ac:dyDescent="0.25">
      <c r="B31" s="63">
        <v>2</v>
      </c>
      <c r="C31" s="18">
        <f t="shared" si="1"/>
        <v>96720.339232765196</v>
      </c>
      <c r="D31" s="18">
        <f>$C$23*(NORMDIST(B31,$C$25,$C$26,1)-NORMSDIST(-$C$27))/(NORMSDIST($C$27)-NORMSDIST(-$C$27))-SUM($D$30:D30)</f>
        <v>63143.420833388285</v>
      </c>
      <c r="E31" s="53"/>
      <c r="F31" s="53"/>
      <c r="G31" s="53"/>
      <c r="H31" s="54"/>
      <c r="I31" s="54"/>
      <c r="J31" s="54"/>
      <c r="K31" s="54"/>
      <c r="L31" s="54"/>
      <c r="M31" s="54"/>
      <c r="N31" s="54"/>
      <c r="O31" s="54"/>
      <c r="P31" s="55"/>
    </row>
    <row r="32" spans="2:16" x14ac:dyDescent="0.25">
      <c r="B32" s="63">
        <v>3</v>
      </c>
      <c r="C32" s="18">
        <f t="shared" si="1"/>
        <v>198119.76837957345</v>
      </c>
      <c r="D32" s="18">
        <f>$C$23*(NORMDIST(B32,$C$25,$C$26,1)-NORMSDIST(-$C$27))/(NORMSDIST($C$27)-NORMSDIST(-$C$27))-SUM($D$30:D31)</f>
        <v>101399.42914680825</v>
      </c>
      <c r="E32" s="53"/>
      <c r="F32" s="53"/>
      <c r="G32" s="53"/>
      <c r="H32" s="54"/>
      <c r="I32" s="54"/>
      <c r="J32" s="54"/>
      <c r="K32" s="54"/>
      <c r="L32" s="54"/>
      <c r="M32" s="54"/>
      <c r="N32" s="54"/>
      <c r="O32" s="54"/>
      <c r="P32" s="55"/>
    </row>
    <row r="33" spans="2:16" x14ac:dyDescent="0.25">
      <c r="B33" s="63">
        <v>4</v>
      </c>
      <c r="C33" s="18">
        <f t="shared" si="1"/>
        <v>337169.42422135122</v>
      </c>
      <c r="D33" s="18">
        <f>$C$23*(NORMDIST(B33,$C$25,$C$26,1)-NORMSDIST(-$C$27))/(NORMSDIST($C$27)-NORMSDIST(-$C$27))-SUM($D$30:D32)</f>
        <v>139049.65584177777</v>
      </c>
      <c r="E33" s="53"/>
      <c r="F33" s="53"/>
      <c r="G33" s="53"/>
      <c r="H33" s="54"/>
      <c r="I33" s="54"/>
      <c r="J33" s="54"/>
      <c r="K33" s="54"/>
      <c r="L33" s="54"/>
      <c r="M33" s="54"/>
      <c r="N33" s="54"/>
      <c r="O33" s="54"/>
      <c r="P33" s="55"/>
    </row>
    <row r="34" spans="2:16" x14ac:dyDescent="0.25">
      <c r="B34" s="63">
        <v>5</v>
      </c>
      <c r="C34" s="18">
        <f t="shared" si="1"/>
        <v>500000</v>
      </c>
      <c r="D34" s="18">
        <f>$C$23*(NORMDIST(B34,$C$25,$C$26,1)-NORMSDIST(-$C$27))/(NORMSDIST($C$27)-NORMSDIST(-$C$27))-SUM($D$30:D33)</f>
        <v>162830.57577864878</v>
      </c>
      <c r="E34" s="53"/>
      <c r="F34" s="53"/>
      <c r="G34" s="53"/>
      <c r="H34" s="54"/>
      <c r="I34" s="54"/>
      <c r="J34" s="54"/>
      <c r="K34" s="54"/>
      <c r="L34" s="54"/>
      <c r="M34" s="54"/>
      <c r="N34" s="54"/>
      <c r="O34" s="54"/>
      <c r="P34" s="55"/>
    </row>
    <row r="35" spans="2:16" x14ac:dyDescent="0.25">
      <c r="B35" s="63">
        <v>6</v>
      </c>
      <c r="C35" s="18">
        <f t="shared" si="1"/>
        <v>662830.57577864872</v>
      </c>
      <c r="D35" s="18">
        <f>$C$23*(NORMDIST(B35,$C$25,$C$26,1)-NORMSDIST(-$C$27))/(NORMSDIST($C$27)-NORMSDIST(-$C$27))-SUM($D$30:D34)</f>
        <v>162830.57577864872</v>
      </c>
      <c r="E35" s="53"/>
      <c r="F35" s="53"/>
      <c r="G35" s="53"/>
      <c r="H35" s="54"/>
      <c r="I35" s="54"/>
      <c r="J35" s="54"/>
      <c r="K35" s="54"/>
      <c r="L35" s="54"/>
      <c r="M35" s="54"/>
      <c r="N35" s="54"/>
      <c r="O35" s="54"/>
      <c r="P35" s="55"/>
    </row>
    <row r="36" spans="2:16" x14ac:dyDescent="0.25">
      <c r="B36" s="63">
        <v>7</v>
      </c>
      <c r="C36" s="18">
        <f t="shared" si="1"/>
        <v>801880.23162042652</v>
      </c>
      <c r="D36" s="18">
        <f>$C$23*(NORMDIST(B36,$C$25,$C$26,1)-NORMSDIST(-$C$27))/(NORMSDIST($C$27)-NORMSDIST(-$C$27))-SUM($D$30:D35)</f>
        <v>139049.6558417778</v>
      </c>
      <c r="E36" s="53"/>
      <c r="F36" s="53"/>
      <c r="G36" s="53"/>
      <c r="H36" s="54"/>
      <c r="I36" s="54"/>
      <c r="J36" s="54"/>
      <c r="K36" s="54"/>
      <c r="L36" s="54"/>
      <c r="M36" s="54"/>
      <c r="N36" s="54"/>
      <c r="O36" s="54"/>
      <c r="P36" s="55"/>
    </row>
    <row r="37" spans="2:16" x14ac:dyDescent="0.25">
      <c r="B37" s="63">
        <v>8</v>
      </c>
      <c r="C37" s="18">
        <f t="shared" si="1"/>
        <v>903279.66076723486</v>
      </c>
      <c r="D37" s="18">
        <f>$C$23*(NORMDIST(B37,$C$25,$C$26,1)-NORMSDIST(-$C$27))/(NORMSDIST($C$27)-NORMSDIST(-$C$27))-SUM($D$30:D36)</f>
        <v>101399.42914680834</v>
      </c>
      <c r="E37" s="53"/>
      <c r="F37" s="53"/>
      <c r="G37" s="53"/>
      <c r="H37" s="54"/>
      <c r="I37" s="54"/>
      <c r="J37" s="54"/>
      <c r="K37" s="54"/>
      <c r="L37" s="54"/>
      <c r="M37" s="54"/>
      <c r="N37" s="54"/>
      <c r="O37" s="54"/>
      <c r="P37" s="55"/>
    </row>
    <row r="38" spans="2:16" x14ac:dyDescent="0.25">
      <c r="B38" s="63">
        <v>9</v>
      </c>
      <c r="C38" s="18">
        <f t="shared" si="1"/>
        <v>966423.08160062297</v>
      </c>
      <c r="D38" s="18">
        <f>$C$23*(NORMDIST(B38,$C$25,$C$26,1)-NORMSDIST(-$C$27))/(NORMSDIST($C$27)-NORMSDIST(-$C$27))-SUM($D$30:D37)</f>
        <v>63143.420833388111</v>
      </c>
      <c r="E38" s="53"/>
      <c r="F38" s="53"/>
      <c r="G38" s="53"/>
      <c r="H38" s="54"/>
      <c r="I38" s="54"/>
      <c r="J38" s="54"/>
      <c r="K38" s="54"/>
      <c r="L38" s="54"/>
      <c r="M38" s="54"/>
      <c r="N38" s="54"/>
      <c r="O38" s="54"/>
      <c r="P38" s="55"/>
    </row>
    <row r="39" spans="2:16" x14ac:dyDescent="0.25">
      <c r="B39" s="63">
        <v>10</v>
      </c>
      <c r="C39" s="18">
        <f t="shared" si="1"/>
        <v>1000000</v>
      </c>
      <c r="D39" s="18">
        <f>$C$23*(NORMDIST(B39,$C$25,$C$26,1)-NORMSDIST(-$C$27))/(NORMSDIST($C$27)-NORMSDIST(-$C$27))-SUM($D$30:D38)</f>
        <v>33576.918399377028</v>
      </c>
      <c r="E39" s="53"/>
      <c r="F39" s="53"/>
      <c r="G39" s="53"/>
      <c r="H39" s="54"/>
      <c r="I39" s="54"/>
      <c r="J39" s="54"/>
      <c r="K39" s="54"/>
      <c r="L39" s="54"/>
      <c r="M39" s="54"/>
      <c r="N39" s="54"/>
      <c r="O39" s="54"/>
      <c r="P39" s="55"/>
    </row>
    <row r="40" spans="2:16" ht="15.75" thickBot="1" x14ac:dyDescent="0.3">
      <c r="B40" s="64"/>
      <c r="C40" s="65"/>
      <c r="D40" s="65"/>
      <c r="E40" s="65"/>
      <c r="F40" s="65"/>
      <c r="G40" s="65"/>
      <c r="H40" s="66"/>
      <c r="I40" s="66"/>
      <c r="J40" s="66"/>
      <c r="K40" s="66"/>
      <c r="L40" s="66"/>
      <c r="M40" s="66"/>
      <c r="N40" s="66"/>
      <c r="O40" s="66"/>
      <c r="P40" s="67"/>
    </row>
    <row r="41" spans="2:16" ht="15.75" thickBot="1" x14ac:dyDescent="0.3">
      <c r="B41" s="68"/>
      <c r="C41" s="68"/>
      <c r="D41" s="68"/>
      <c r="E41" s="68"/>
      <c r="F41" s="68"/>
      <c r="G41" s="68"/>
    </row>
    <row r="42" spans="2:16" ht="19.5" thickBot="1" x14ac:dyDescent="0.35">
      <c r="B42" s="48" t="s">
        <v>100</v>
      </c>
      <c r="C42" s="49"/>
      <c r="D42" s="49"/>
      <c r="E42" s="49"/>
      <c r="F42" s="49"/>
      <c r="G42" s="49"/>
      <c r="H42" s="49"/>
      <c r="I42" s="49"/>
      <c r="J42" s="49"/>
      <c r="K42" s="49"/>
      <c r="L42" s="49"/>
      <c r="M42" s="49"/>
      <c r="N42" s="49"/>
      <c r="O42" s="49"/>
      <c r="P42" s="50"/>
    </row>
    <row r="43" spans="2:16" x14ac:dyDescent="0.25">
      <c r="B43" s="51" t="s">
        <v>94</v>
      </c>
      <c r="C43" s="52">
        <v>1000000</v>
      </c>
      <c r="D43" s="53"/>
      <c r="E43" s="53"/>
      <c r="F43" s="53"/>
      <c r="G43" s="53"/>
      <c r="H43" s="54"/>
      <c r="I43" s="54"/>
      <c r="J43" s="54"/>
      <c r="K43" s="54"/>
      <c r="L43" s="54"/>
      <c r="M43" s="54"/>
      <c r="N43" s="54"/>
      <c r="O43" s="54"/>
      <c r="P43" s="55"/>
    </row>
    <row r="44" spans="2:16" x14ac:dyDescent="0.25">
      <c r="B44" s="51" t="s">
        <v>95</v>
      </c>
      <c r="C44" s="56">
        <v>10</v>
      </c>
      <c r="D44" s="53"/>
      <c r="E44" s="53"/>
      <c r="F44" s="53"/>
      <c r="G44" s="53"/>
      <c r="H44" s="54"/>
      <c r="I44" s="54"/>
      <c r="J44" s="54"/>
      <c r="K44" s="54"/>
      <c r="L44" s="54"/>
      <c r="M44" s="54"/>
      <c r="N44" s="54"/>
      <c r="O44" s="54"/>
      <c r="P44" s="55"/>
    </row>
    <row r="45" spans="2:16" x14ac:dyDescent="0.25">
      <c r="B45" s="51" t="s">
        <v>87</v>
      </c>
      <c r="C45" s="57"/>
      <c r="D45" s="53"/>
      <c r="E45" s="53"/>
      <c r="F45" s="53"/>
      <c r="G45" s="53"/>
      <c r="H45" s="54"/>
      <c r="I45" s="54"/>
      <c r="J45" s="54"/>
      <c r="K45" s="54"/>
      <c r="L45" s="54"/>
      <c r="M45" s="54"/>
      <c r="N45" s="54"/>
      <c r="O45" s="54"/>
      <c r="P45" s="55"/>
    </row>
    <row r="46" spans="2:16" x14ac:dyDescent="0.25">
      <c r="B46" s="51" t="s">
        <v>88</v>
      </c>
      <c r="C46" s="58"/>
      <c r="D46" s="53"/>
      <c r="E46" s="53"/>
      <c r="F46" s="53"/>
      <c r="G46" s="53"/>
      <c r="H46" s="54"/>
      <c r="I46" s="54"/>
      <c r="J46" s="54"/>
      <c r="K46" s="54"/>
      <c r="L46" s="54"/>
      <c r="M46" s="54"/>
      <c r="N46" s="54"/>
      <c r="O46" s="54"/>
      <c r="P46" s="55"/>
    </row>
    <row r="47" spans="2:16" ht="15.75" thickBot="1" x14ac:dyDescent="0.3">
      <c r="B47" s="59" t="s">
        <v>86</v>
      </c>
      <c r="C47" s="70"/>
      <c r="D47" s="53"/>
      <c r="E47" s="53"/>
      <c r="F47" s="53"/>
      <c r="G47" s="53"/>
      <c r="H47" s="54"/>
      <c r="I47" s="54"/>
      <c r="J47" s="54"/>
      <c r="K47" s="54"/>
      <c r="L47" s="54"/>
      <c r="M47" s="54"/>
      <c r="N47" s="54"/>
      <c r="O47" s="54"/>
      <c r="P47" s="55"/>
    </row>
    <row r="48" spans="2:16" x14ac:dyDescent="0.25">
      <c r="B48" s="61"/>
      <c r="C48" s="53"/>
      <c r="D48" s="53"/>
      <c r="E48" s="53"/>
      <c r="F48" s="53"/>
      <c r="G48" s="53"/>
      <c r="H48" s="54"/>
      <c r="I48" s="54"/>
      <c r="J48" s="54"/>
      <c r="K48" s="54"/>
      <c r="L48" s="54"/>
      <c r="M48" s="54"/>
      <c r="N48" s="54"/>
      <c r="O48" s="54"/>
      <c r="P48" s="55"/>
    </row>
    <row r="49" spans="2:16" x14ac:dyDescent="0.25">
      <c r="B49" s="51" t="s">
        <v>96</v>
      </c>
      <c r="C49" s="62" t="s">
        <v>97</v>
      </c>
      <c r="D49" s="62" t="s">
        <v>98</v>
      </c>
      <c r="E49" s="53"/>
      <c r="F49" s="53"/>
      <c r="G49" s="53"/>
      <c r="H49" s="54"/>
      <c r="I49" s="54"/>
      <c r="J49" s="54"/>
      <c r="K49" s="54"/>
      <c r="L49" s="54"/>
      <c r="M49" s="54"/>
      <c r="N49" s="54"/>
      <c r="O49" s="54"/>
      <c r="P49" s="55"/>
    </row>
    <row r="50" spans="2:16" x14ac:dyDescent="0.25">
      <c r="B50" s="63">
        <v>1</v>
      </c>
      <c r="C50" s="18">
        <f>D50</f>
        <v>100000</v>
      </c>
      <c r="D50" s="18">
        <f t="shared" ref="D50:D59" si="2">$C$43/$C$44</f>
        <v>100000</v>
      </c>
      <c r="E50" s="53"/>
      <c r="F50" s="53"/>
      <c r="G50" s="53"/>
      <c r="H50" s="54"/>
      <c r="I50" s="54"/>
      <c r="J50" s="54"/>
      <c r="K50" s="54"/>
      <c r="L50" s="54"/>
      <c r="M50" s="54"/>
      <c r="N50" s="54"/>
      <c r="O50" s="54"/>
      <c r="P50" s="55"/>
    </row>
    <row r="51" spans="2:16" x14ac:dyDescent="0.25">
      <c r="B51" s="63">
        <v>2</v>
      </c>
      <c r="C51" s="18">
        <f t="shared" ref="C51:C59" si="3">C50+D51</f>
        <v>200000</v>
      </c>
      <c r="D51" s="18">
        <f t="shared" si="2"/>
        <v>100000</v>
      </c>
      <c r="E51" s="53"/>
      <c r="F51" s="53"/>
      <c r="G51" s="53"/>
      <c r="H51" s="54"/>
      <c r="I51" s="54"/>
      <c r="J51" s="54"/>
      <c r="K51" s="54"/>
      <c r="L51" s="54"/>
      <c r="M51" s="54"/>
      <c r="N51" s="54"/>
      <c r="O51" s="54"/>
      <c r="P51" s="55"/>
    </row>
    <row r="52" spans="2:16" x14ac:dyDescent="0.25">
      <c r="B52" s="63">
        <v>3</v>
      </c>
      <c r="C52" s="18">
        <f t="shared" si="3"/>
        <v>300000</v>
      </c>
      <c r="D52" s="18">
        <f t="shared" si="2"/>
        <v>100000</v>
      </c>
      <c r="E52" s="53"/>
      <c r="F52" s="53"/>
      <c r="G52" s="53"/>
      <c r="H52" s="54"/>
      <c r="I52" s="54"/>
      <c r="J52" s="54"/>
      <c r="K52" s="54"/>
      <c r="L52" s="54"/>
      <c r="M52" s="54"/>
      <c r="N52" s="54"/>
      <c r="O52" s="54"/>
      <c r="P52" s="55"/>
    </row>
    <row r="53" spans="2:16" x14ac:dyDescent="0.25">
      <c r="B53" s="63">
        <v>4</v>
      </c>
      <c r="C53" s="18">
        <f t="shared" si="3"/>
        <v>400000</v>
      </c>
      <c r="D53" s="18">
        <f t="shared" si="2"/>
        <v>100000</v>
      </c>
      <c r="E53" s="53"/>
      <c r="F53" s="53"/>
      <c r="G53" s="53"/>
      <c r="H53" s="54"/>
      <c r="I53" s="54"/>
      <c r="J53" s="54"/>
      <c r="K53" s="54"/>
      <c r="L53" s="54"/>
      <c r="M53" s="54"/>
      <c r="N53" s="54"/>
      <c r="O53" s="54"/>
      <c r="P53" s="55"/>
    </row>
    <row r="54" spans="2:16" x14ac:dyDescent="0.25">
      <c r="B54" s="63">
        <v>5</v>
      </c>
      <c r="C54" s="18">
        <f t="shared" si="3"/>
        <v>500000</v>
      </c>
      <c r="D54" s="18">
        <f t="shared" si="2"/>
        <v>100000</v>
      </c>
      <c r="E54" s="53"/>
      <c r="F54" s="53"/>
      <c r="G54" s="53"/>
      <c r="H54" s="54"/>
      <c r="I54" s="54"/>
      <c r="J54" s="54"/>
      <c r="K54" s="54"/>
      <c r="L54" s="54"/>
      <c r="M54" s="54"/>
      <c r="N54" s="54"/>
      <c r="O54" s="54"/>
      <c r="P54" s="55"/>
    </row>
    <row r="55" spans="2:16" x14ac:dyDescent="0.25">
      <c r="B55" s="63">
        <v>6</v>
      </c>
      <c r="C55" s="18">
        <f t="shared" si="3"/>
        <v>600000</v>
      </c>
      <c r="D55" s="18">
        <f t="shared" si="2"/>
        <v>100000</v>
      </c>
      <c r="E55" s="53"/>
      <c r="F55" s="53"/>
      <c r="G55" s="53"/>
      <c r="H55" s="54"/>
      <c r="I55" s="54"/>
      <c r="J55" s="54"/>
      <c r="K55" s="54"/>
      <c r="L55" s="54"/>
      <c r="M55" s="54"/>
      <c r="N55" s="54"/>
      <c r="O55" s="54"/>
      <c r="P55" s="55"/>
    </row>
    <row r="56" spans="2:16" x14ac:dyDescent="0.25">
      <c r="B56" s="63">
        <v>7</v>
      </c>
      <c r="C56" s="18">
        <f t="shared" si="3"/>
        <v>700000</v>
      </c>
      <c r="D56" s="18">
        <f t="shared" si="2"/>
        <v>100000</v>
      </c>
      <c r="E56" s="53"/>
      <c r="F56" s="53"/>
      <c r="G56" s="53"/>
      <c r="H56" s="54"/>
      <c r="I56" s="54"/>
      <c r="J56" s="54"/>
      <c r="K56" s="54"/>
      <c r="L56" s="54"/>
      <c r="M56" s="54"/>
      <c r="N56" s="54"/>
      <c r="O56" s="54"/>
      <c r="P56" s="55"/>
    </row>
    <row r="57" spans="2:16" x14ac:dyDescent="0.25">
      <c r="B57" s="63">
        <v>8</v>
      </c>
      <c r="C57" s="18">
        <f t="shared" si="3"/>
        <v>800000</v>
      </c>
      <c r="D57" s="18">
        <f t="shared" si="2"/>
        <v>100000</v>
      </c>
      <c r="E57" s="53"/>
      <c r="F57" s="53"/>
      <c r="G57" s="53"/>
      <c r="H57" s="54"/>
      <c r="I57" s="54"/>
      <c r="J57" s="54"/>
      <c r="K57" s="54"/>
      <c r="L57" s="54"/>
      <c r="M57" s="54"/>
      <c r="N57" s="54"/>
      <c r="O57" s="54"/>
      <c r="P57" s="55"/>
    </row>
    <row r="58" spans="2:16" x14ac:dyDescent="0.25">
      <c r="B58" s="63">
        <v>9</v>
      </c>
      <c r="C58" s="18">
        <f t="shared" si="3"/>
        <v>900000</v>
      </c>
      <c r="D58" s="18">
        <f t="shared" si="2"/>
        <v>100000</v>
      </c>
      <c r="E58" s="53"/>
      <c r="F58" s="53"/>
      <c r="G58" s="53"/>
      <c r="H58" s="54"/>
      <c r="I58" s="54"/>
      <c r="J58" s="54"/>
      <c r="K58" s="54"/>
      <c r="L58" s="54"/>
      <c r="M58" s="54"/>
      <c r="N58" s="54"/>
      <c r="O58" s="54"/>
      <c r="P58" s="55"/>
    </row>
    <row r="59" spans="2:16" x14ac:dyDescent="0.25">
      <c r="B59" s="63">
        <v>10</v>
      </c>
      <c r="C59" s="18">
        <f t="shared" si="3"/>
        <v>1000000</v>
      </c>
      <c r="D59" s="18">
        <f t="shared" si="2"/>
        <v>100000</v>
      </c>
      <c r="E59" s="53"/>
      <c r="F59" s="53"/>
      <c r="G59" s="53"/>
      <c r="H59" s="54"/>
      <c r="I59" s="54"/>
      <c r="J59" s="54"/>
      <c r="K59" s="54"/>
      <c r="L59" s="54"/>
      <c r="M59" s="54"/>
      <c r="N59" s="54"/>
      <c r="O59" s="54"/>
      <c r="P59" s="55"/>
    </row>
    <row r="60" spans="2:16" ht="15.75" thickBot="1" x14ac:dyDescent="0.3">
      <c r="B60" s="64"/>
      <c r="C60" s="65"/>
      <c r="D60" s="65"/>
      <c r="E60" s="65"/>
      <c r="F60" s="65"/>
      <c r="G60" s="65"/>
      <c r="H60" s="66"/>
      <c r="I60" s="66"/>
      <c r="J60" s="66"/>
      <c r="K60" s="66"/>
      <c r="L60" s="66"/>
      <c r="M60" s="66"/>
      <c r="N60" s="66"/>
      <c r="O60" s="66"/>
      <c r="P60" s="67"/>
    </row>
  </sheetData>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Level 3</vt:lpstr>
      <vt:lpstr>S-Curves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Fierce-PC</dc:creator>
  <cp:lastModifiedBy>Mark Morgan</cp:lastModifiedBy>
  <dcterms:created xsi:type="dcterms:W3CDTF">2020-09-01T13:19:52Z</dcterms:created>
  <dcterms:modified xsi:type="dcterms:W3CDTF">2020-11-16T18:50:50Z</dcterms:modified>
</cp:coreProperties>
</file>