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ierce-PC\Desktop\Project Appraise\"/>
    </mc:Choice>
  </mc:AlternateContent>
  <xr:revisionPtr revIDLastSave="0" documentId="13_ncr:1_{B52B4085-BF3D-4549-9971-D4FB9CEED7C0}" xr6:coauthVersionLast="45" xr6:coauthVersionMax="45" xr10:uidLastSave="{00000000-0000-0000-0000-000000000000}"/>
  <bookViews>
    <workbookView xWindow="-28920" yWindow="-120" windowWidth="29040" windowHeight="15840" xr2:uid="{EDDEB5A4-2499-4681-AEF5-5D165D0C8915}"/>
  </bookViews>
  <sheets>
    <sheet name="Summary" sheetId="6" r:id="rId1"/>
    <sheet name="Accom_Phase Schedule" sheetId="2" r:id="rId2"/>
    <sheet name="Income_Expenditure Schedule" sheetId="3" r:id="rId3"/>
    <sheet name="Dev Cost Schedule" sheetId="4" r:id="rId4"/>
    <sheet name="Cash flow" sheetId="5" r:id="rId5"/>
  </sheets>
  <definedNames>
    <definedName name="POWER_USER_EXCEL_CHART_2BE11F07_D536_425E_973E_1E7130578BF4">#REF!</definedName>
    <definedName name="POWER_USER_EXCEL_CHART_5CB79512_1C5F_4AE3_879A_21B3693CBDBE">#REF!</definedName>
    <definedName name="POWER_USER_EXCEL_CHART_63D56864_BBA7_47C5_B2DC_E7EFE2E45C09">#REF!</definedName>
    <definedName name="POWER_USER_EXCEL_CHART_7EA2236E_C4CA_4461_9F60_62EF14C2E22E">#REF!,#REF!,#REF!,#REF!,#REF!,#REF!,#REF!</definedName>
    <definedName name="POWER_USER_EXCEL_CHART_8BB8FBD6_26C1_41AB_92FC_66F0F3099217">#REF!</definedName>
    <definedName name="POWER_USER_EXCEL_CHART_9FDC5456_C2FF_4E82_BE8E_C10351EDB04E">#REF!</definedName>
    <definedName name="POWER_USER_EXCEL_CHART_C4E6A1C0_967F_4598_A438_E30DF51B5EFD">#REF!</definedName>
    <definedName name="POWER_USER_EXCEL_CHART_E2BA8E31_B725_408D_9F6D_080BC53DAD1F">#REF!</definedName>
    <definedName name="POWER_USER_EXCEL_CHART_F97360F7_C7EA_40DB_AC91_EA152F07BC43">#REF!</definedName>
    <definedName name="solver_adj" localSheetId="0" hidden="1">Summary!$C$27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Summary!$C$30</definedName>
    <definedName name="solver_lhs2" localSheetId="0" hidden="1">Summary!$I$43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Summary!$C$30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Summary!$I$43</definedName>
    <definedName name="solver_rhs2" localSheetId="0" hidden="1">Summary!$C$30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39100160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Y46" i="3" l="1" a="1"/>
  <c r="CY46" i="3" s="1"/>
  <c r="CX46" i="3" a="1"/>
  <c r="CX46" i="3" s="1"/>
  <c r="CW46" i="3" a="1"/>
  <c r="CW46" i="3" s="1"/>
  <c r="CV46" i="3" a="1"/>
  <c r="CV46" i="3" s="1"/>
  <c r="CU46" i="3" a="1"/>
  <c r="CU46" i="3" s="1"/>
  <c r="CT46" i="3" a="1"/>
  <c r="CT46" i="3" s="1"/>
  <c r="CS46" i="3" a="1"/>
  <c r="CS46" i="3" s="1"/>
  <c r="CR46" i="3" a="1"/>
  <c r="CR46" i="3" s="1"/>
  <c r="CQ46" i="3" a="1"/>
  <c r="CQ46" i="3" s="1"/>
  <c r="CP46" i="3" a="1"/>
  <c r="CP46" i="3" s="1"/>
  <c r="CO46" i="3" a="1"/>
  <c r="CO46" i="3" s="1"/>
  <c r="CN46" i="3" a="1"/>
  <c r="CN46" i="3" s="1"/>
  <c r="CM46" i="3" a="1"/>
  <c r="CM46" i="3" s="1"/>
  <c r="CL46" i="3" a="1"/>
  <c r="CL46" i="3" s="1"/>
  <c r="CK46" i="3" a="1"/>
  <c r="CK46" i="3" s="1"/>
  <c r="CJ46" i="3" a="1"/>
  <c r="CJ46" i="3" s="1"/>
  <c r="CI46" i="3" a="1"/>
  <c r="CI46" i="3" s="1"/>
  <c r="CH46" i="3" a="1"/>
  <c r="CH46" i="3" s="1"/>
  <c r="CG46" i="3" a="1"/>
  <c r="CG46" i="3" s="1"/>
  <c r="CF46" i="3" a="1"/>
  <c r="CF46" i="3" s="1"/>
  <c r="CE46" i="3" a="1"/>
  <c r="CE46" i="3" s="1"/>
  <c r="CD46" i="3" a="1"/>
  <c r="CD46" i="3" s="1"/>
  <c r="CC46" i="3" a="1"/>
  <c r="CC46" i="3" s="1"/>
  <c r="CB46" i="3" a="1"/>
  <c r="CB46" i="3" s="1"/>
  <c r="CA46" i="3" a="1"/>
  <c r="CA46" i="3" s="1"/>
  <c r="BZ46" i="3" a="1"/>
  <c r="BZ46" i="3" s="1"/>
  <c r="BY46" i="3" a="1"/>
  <c r="BY46" i="3" s="1"/>
  <c r="BX46" i="3" a="1"/>
  <c r="BX46" i="3" s="1"/>
  <c r="BW46" i="3" a="1"/>
  <c r="BW46" i="3" s="1"/>
  <c r="BV46" i="3" a="1"/>
  <c r="BV46" i="3" s="1"/>
  <c r="BU46" i="3" a="1"/>
  <c r="BU46" i="3" s="1"/>
  <c r="BT46" i="3" a="1"/>
  <c r="BT46" i="3" s="1"/>
  <c r="BS46" i="3" a="1"/>
  <c r="BS46" i="3" s="1"/>
  <c r="BR46" i="3" a="1"/>
  <c r="BR46" i="3" s="1"/>
  <c r="BQ46" i="3" a="1"/>
  <c r="BQ46" i="3" s="1"/>
  <c r="BP46" i="3" a="1"/>
  <c r="BP46" i="3" s="1"/>
  <c r="BO46" i="3" a="1"/>
  <c r="BO46" i="3" s="1"/>
  <c r="BN46" i="3" a="1"/>
  <c r="BN46" i="3" s="1"/>
  <c r="BM46" i="3" a="1"/>
  <c r="BM46" i="3" s="1"/>
  <c r="BL46" i="3" a="1"/>
  <c r="BL46" i="3" s="1"/>
  <c r="BK46" i="3" a="1"/>
  <c r="BK46" i="3" s="1"/>
  <c r="BJ46" i="3" a="1"/>
  <c r="BJ46" i="3" s="1"/>
  <c r="BI46" i="3" a="1"/>
  <c r="BI46" i="3" s="1"/>
  <c r="BH46" i="3" a="1"/>
  <c r="BH46" i="3" s="1"/>
  <c r="BG46" i="3" a="1"/>
  <c r="BG46" i="3" s="1"/>
  <c r="BF46" i="3" a="1"/>
  <c r="BF46" i="3" s="1"/>
  <c r="BE46" i="3" a="1"/>
  <c r="BE46" i="3" s="1"/>
  <c r="BD46" i="3" a="1"/>
  <c r="BD46" i="3" s="1"/>
  <c r="BC46" i="3" a="1"/>
  <c r="BC46" i="3" s="1"/>
  <c r="BB46" i="3" a="1"/>
  <c r="BB46" i="3" s="1"/>
  <c r="BA46" i="3" a="1"/>
  <c r="BA46" i="3" s="1"/>
  <c r="AZ46" i="3" a="1"/>
  <c r="AZ46" i="3" s="1"/>
  <c r="AY46" i="3" a="1"/>
  <c r="AY46" i="3" s="1"/>
  <c r="AX46" i="3" a="1"/>
  <c r="AX46" i="3" s="1"/>
  <c r="AW46" i="3" a="1"/>
  <c r="AW46" i="3" s="1"/>
  <c r="AV46" i="3" a="1"/>
  <c r="AV46" i="3" s="1"/>
  <c r="AU46" i="3" a="1"/>
  <c r="AU46" i="3" s="1"/>
  <c r="AT46" i="3" a="1"/>
  <c r="AT46" i="3" s="1"/>
  <c r="AS46" i="3" a="1"/>
  <c r="AS46" i="3" s="1"/>
  <c r="AR46" i="3" a="1"/>
  <c r="AR46" i="3" s="1"/>
  <c r="AQ46" i="3" a="1"/>
  <c r="AQ46" i="3" s="1"/>
  <c r="AP46" i="3" a="1"/>
  <c r="AP46" i="3" s="1"/>
  <c r="AO46" i="3" a="1"/>
  <c r="AO46" i="3" s="1"/>
  <c r="AN46" i="3" a="1"/>
  <c r="AN46" i="3" s="1"/>
  <c r="AM46" i="3" a="1"/>
  <c r="AM46" i="3" s="1"/>
  <c r="AL46" i="3" a="1"/>
  <c r="AL46" i="3" s="1"/>
  <c r="AK46" i="3" a="1"/>
  <c r="AK46" i="3" s="1"/>
  <c r="AJ46" i="3" a="1"/>
  <c r="AJ46" i="3" s="1"/>
  <c r="AI46" i="3" a="1"/>
  <c r="AI46" i="3" s="1"/>
  <c r="AH46" i="3" a="1"/>
  <c r="AH46" i="3" s="1"/>
  <c r="AG46" i="3" a="1"/>
  <c r="AG46" i="3" s="1"/>
  <c r="AF46" i="3" a="1"/>
  <c r="AF46" i="3" s="1"/>
  <c r="AE46" i="3" a="1"/>
  <c r="AE46" i="3" s="1"/>
  <c r="AD46" i="3" a="1"/>
  <c r="AD46" i="3" s="1"/>
  <c r="AC46" i="3" a="1"/>
  <c r="AC46" i="3" s="1"/>
  <c r="AB46" i="3" a="1"/>
  <c r="AB46" i="3" s="1"/>
  <c r="AA46" i="3" a="1"/>
  <c r="AA46" i="3" s="1"/>
  <c r="Z46" i="3" a="1"/>
  <c r="Z46" i="3" s="1"/>
  <c r="Y46" i="3" a="1"/>
  <c r="Y46" i="3" s="1"/>
  <c r="X46" i="3" a="1"/>
  <c r="X46" i="3" s="1"/>
  <c r="W46" i="3" a="1"/>
  <c r="W46" i="3" s="1"/>
  <c r="V46" i="3" a="1"/>
  <c r="V46" i="3" s="1"/>
  <c r="U46" i="3" a="1"/>
  <c r="U46" i="3" s="1"/>
  <c r="T46" i="3" a="1"/>
  <c r="T46" i="3" s="1"/>
  <c r="S46" i="3" a="1"/>
  <c r="S46" i="3" s="1"/>
  <c r="R46" i="3" a="1"/>
  <c r="R46" i="3" s="1"/>
  <c r="Q46" i="3" a="1"/>
  <c r="Q46" i="3" s="1"/>
  <c r="P46" i="3" a="1"/>
  <c r="P46" i="3" s="1"/>
  <c r="O46" i="3" a="1"/>
  <c r="O46" i="3" s="1"/>
  <c r="N46" i="3" a="1"/>
  <c r="N46" i="3" s="1"/>
  <c r="M46" i="3" a="1"/>
  <c r="M46" i="3" s="1"/>
  <c r="L46" i="3" a="1"/>
  <c r="L46" i="3" s="1"/>
  <c r="K46" i="3" a="1"/>
  <c r="K46" i="3" s="1"/>
  <c r="CU64" i="4" l="1" a="1"/>
  <c r="CU64" i="4" s="1"/>
  <c r="CT64" i="4" a="1"/>
  <c r="CT64" i="4" s="1"/>
  <c r="CS64" i="4" a="1"/>
  <c r="CS64" i="4" s="1"/>
  <c r="CR64" i="4" a="1"/>
  <c r="CR64" i="4" s="1"/>
  <c r="CQ64" i="4" a="1"/>
  <c r="CQ64" i="4" s="1"/>
  <c r="CP64" i="4" a="1"/>
  <c r="CP64" i="4" s="1"/>
  <c r="CO64" i="4" a="1"/>
  <c r="CO64" i="4" s="1"/>
  <c r="CN64" i="4" a="1"/>
  <c r="CN64" i="4" s="1"/>
  <c r="CM64" i="4" a="1"/>
  <c r="CM64" i="4" s="1"/>
  <c r="CL64" i="4" a="1"/>
  <c r="CL64" i="4" s="1"/>
  <c r="CK64" i="4" a="1"/>
  <c r="CK64" i="4" s="1"/>
  <c r="CJ64" i="4" a="1"/>
  <c r="CJ64" i="4" s="1"/>
  <c r="CI64" i="4" a="1"/>
  <c r="CI64" i="4" s="1"/>
  <c r="CH64" i="4" a="1"/>
  <c r="CH64" i="4" s="1"/>
  <c r="CG64" i="4" a="1"/>
  <c r="CG64" i="4" s="1"/>
  <c r="CF64" i="4" a="1"/>
  <c r="CF64" i="4" s="1"/>
  <c r="CE64" i="4" a="1"/>
  <c r="CE64" i="4" s="1"/>
  <c r="CD64" i="4" a="1"/>
  <c r="CD64" i="4" s="1"/>
  <c r="CC64" i="4" a="1"/>
  <c r="CC64" i="4" s="1"/>
  <c r="CB64" i="4" a="1"/>
  <c r="CB64" i="4" s="1"/>
  <c r="CA64" i="4" a="1"/>
  <c r="CA64" i="4" s="1"/>
  <c r="BZ64" i="4" a="1"/>
  <c r="BZ64" i="4" s="1"/>
  <c r="BY64" i="4" a="1"/>
  <c r="BY64" i="4" s="1"/>
  <c r="BX64" i="4" a="1"/>
  <c r="BX64" i="4" s="1"/>
  <c r="BW64" i="4" a="1"/>
  <c r="BW64" i="4" s="1"/>
  <c r="BV64" i="4" a="1"/>
  <c r="BV64" i="4" s="1"/>
  <c r="BU64" i="4" a="1"/>
  <c r="BU64" i="4" s="1"/>
  <c r="BT64" i="4" a="1"/>
  <c r="BT64" i="4" s="1"/>
  <c r="BS64" i="4" a="1"/>
  <c r="BS64" i="4" s="1"/>
  <c r="BR64" i="4" a="1"/>
  <c r="BR64" i="4" s="1"/>
  <c r="BQ64" i="4" a="1"/>
  <c r="BQ64" i="4" s="1"/>
  <c r="BP64" i="4" a="1"/>
  <c r="BP64" i="4" s="1"/>
  <c r="BO64" i="4" a="1"/>
  <c r="BO64" i="4" s="1"/>
  <c r="BN64" i="4" a="1"/>
  <c r="BN64" i="4" s="1"/>
  <c r="BM64" i="4" a="1"/>
  <c r="BM64" i="4" s="1"/>
  <c r="BL64" i="4" a="1"/>
  <c r="BL64" i="4" s="1"/>
  <c r="BK64" i="4" a="1"/>
  <c r="BK64" i="4" s="1"/>
  <c r="BJ64" i="4" a="1"/>
  <c r="BJ64" i="4" s="1"/>
  <c r="BI64" i="4" a="1"/>
  <c r="BI64" i="4" s="1"/>
  <c r="BH64" i="4" a="1"/>
  <c r="BH64" i="4" s="1"/>
  <c r="BG64" i="4" a="1"/>
  <c r="BG64" i="4" s="1"/>
  <c r="BF64" i="4" a="1"/>
  <c r="BF64" i="4" s="1"/>
  <c r="BE64" i="4" a="1"/>
  <c r="BE64" i="4" s="1"/>
  <c r="BD64" i="4" a="1"/>
  <c r="BD64" i="4" s="1"/>
  <c r="BC64" i="4" a="1"/>
  <c r="BC64" i="4" s="1"/>
  <c r="BB64" i="4" a="1"/>
  <c r="BB64" i="4" s="1"/>
  <c r="BA64" i="4" a="1"/>
  <c r="BA64" i="4" s="1"/>
  <c r="AZ64" i="4" a="1"/>
  <c r="AZ64" i="4" s="1"/>
  <c r="AY64" i="4" a="1"/>
  <c r="AY64" i="4" s="1"/>
  <c r="AX64" i="4" a="1"/>
  <c r="AX64" i="4" s="1"/>
  <c r="AW64" i="4" a="1"/>
  <c r="AW64" i="4" s="1"/>
  <c r="AV64" i="4" a="1"/>
  <c r="AV64" i="4" s="1"/>
  <c r="AU64" i="4" a="1"/>
  <c r="AU64" i="4" s="1"/>
  <c r="AT64" i="4" a="1"/>
  <c r="AT64" i="4" s="1"/>
  <c r="AS64" i="4" a="1"/>
  <c r="AS64" i="4" s="1"/>
  <c r="AR64" i="4" a="1"/>
  <c r="AR64" i="4" s="1"/>
  <c r="AQ64" i="4" a="1"/>
  <c r="AQ64" i="4" s="1"/>
  <c r="AP64" i="4" a="1"/>
  <c r="AP64" i="4" s="1"/>
  <c r="AO64" i="4" a="1"/>
  <c r="AO64" i="4" s="1"/>
  <c r="AN64" i="4" a="1"/>
  <c r="AN64" i="4" s="1"/>
  <c r="AM64" i="4" a="1"/>
  <c r="AM64" i="4" s="1"/>
  <c r="AL64" i="4" a="1"/>
  <c r="AL64" i="4" s="1"/>
  <c r="AK64" i="4" a="1"/>
  <c r="AK64" i="4" s="1"/>
  <c r="AJ64" i="4" a="1"/>
  <c r="AJ64" i="4" s="1"/>
  <c r="AI64" i="4" a="1"/>
  <c r="AI64" i="4" s="1"/>
  <c r="AH64" i="4" a="1"/>
  <c r="AH64" i="4" s="1"/>
  <c r="AG64" i="4" a="1"/>
  <c r="AG64" i="4" s="1"/>
  <c r="AF64" i="4" a="1"/>
  <c r="AF64" i="4" s="1"/>
  <c r="AE64" i="4" a="1"/>
  <c r="AE64" i="4" s="1"/>
  <c r="AD64" i="4" a="1"/>
  <c r="AD64" i="4" s="1"/>
  <c r="AC64" i="4" a="1"/>
  <c r="AC64" i="4" s="1"/>
  <c r="AB64" i="4" a="1"/>
  <c r="AB64" i="4" s="1"/>
  <c r="AA64" i="4" a="1"/>
  <c r="AA64" i="4" s="1"/>
  <c r="Z64" i="4" a="1"/>
  <c r="Z64" i="4" s="1"/>
  <c r="Y64" i="4" a="1"/>
  <c r="Y64" i="4" s="1"/>
  <c r="X64" i="4" a="1"/>
  <c r="X64" i="4" s="1"/>
  <c r="W64" i="4" a="1"/>
  <c r="W64" i="4" s="1"/>
  <c r="V64" i="4" a="1"/>
  <c r="V64" i="4" s="1"/>
  <c r="U64" i="4" a="1"/>
  <c r="U64" i="4" s="1"/>
  <c r="T64" i="4" a="1"/>
  <c r="T64" i="4" s="1"/>
  <c r="S64" i="4" a="1"/>
  <c r="S64" i="4" s="1"/>
  <c r="R64" i="4" a="1"/>
  <c r="R64" i="4" s="1"/>
  <c r="Q64" i="4" a="1"/>
  <c r="Q64" i="4" s="1"/>
  <c r="P64" i="4" a="1"/>
  <c r="P64" i="4" s="1"/>
  <c r="O64" i="4" a="1"/>
  <c r="O64" i="4" s="1"/>
  <c r="N64" i="4" a="1"/>
  <c r="N64" i="4" s="1"/>
  <c r="M64" i="4" a="1"/>
  <c r="M64" i="4" s="1"/>
  <c r="L64" i="4" a="1"/>
  <c r="L64" i="4" s="1"/>
  <c r="K64" i="4" a="1"/>
  <c r="K64" i="4" s="1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CJ52" i="4"/>
  <c r="CK52" i="4"/>
  <c r="CL52" i="4"/>
  <c r="CM52" i="4"/>
  <c r="CN52" i="4"/>
  <c r="CO52" i="4"/>
  <c r="CP52" i="4"/>
  <c r="CQ52" i="4"/>
  <c r="CR52" i="4"/>
  <c r="CS52" i="4"/>
  <c r="CT52" i="4"/>
  <c r="CU52" i="4"/>
  <c r="L52" i="4"/>
  <c r="M52" i="4"/>
  <c r="N52" i="4"/>
  <c r="O52" i="4"/>
  <c r="P52" i="4"/>
  <c r="Q52" i="4"/>
  <c r="R52" i="4"/>
  <c r="S52" i="4"/>
  <c r="T52" i="4"/>
  <c r="U52" i="4"/>
  <c r="V52" i="4"/>
  <c r="W52" i="4"/>
  <c r="X52" i="4"/>
  <c r="Y52" i="4"/>
  <c r="Z52" i="4"/>
  <c r="K52" i="4"/>
  <c r="CU51" i="4"/>
  <c r="CT51" i="4"/>
  <c r="CS51" i="4"/>
  <c r="CR51" i="4"/>
  <c r="CQ51" i="4"/>
  <c r="CP51" i="4"/>
  <c r="CO51" i="4"/>
  <c r="CN51" i="4"/>
  <c r="CM51" i="4"/>
  <c r="CL51" i="4"/>
  <c r="CK51" i="4"/>
  <c r="CJ51" i="4"/>
  <c r="CI51" i="4"/>
  <c r="CH51" i="4"/>
  <c r="CG51" i="4"/>
  <c r="CF51" i="4"/>
  <c r="CE51" i="4"/>
  <c r="CD51" i="4"/>
  <c r="CC51" i="4"/>
  <c r="CB51" i="4"/>
  <c r="CA51" i="4"/>
  <c r="BZ51" i="4"/>
  <c r="BY51" i="4"/>
  <c r="BX51" i="4"/>
  <c r="BW51" i="4"/>
  <c r="BV51" i="4"/>
  <c r="BU51" i="4"/>
  <c r="BT51" i="4"/>
  <c r="BS51" i="4"/>
  <c r="BR51" i="4"/>
  <c r="BQ51" i="4"/>
  <c r="BP51" i="4"/>
  <c r="BO51" i="4"/>
  <c r="BN51" i="4"/>
  <c r="BM51" i="4"/>
  <c r="BL51" i="4"/>
  <c r="BK51" i="4"/>
  <c r="BJ51" i="4"/>
  <c r="BI51" i="4"/>
  <c r="BH51" i="4"/>
  <c r="BG51" i="4"/>
  <c r="BF51" i="4"/>
  <c r="BE51" i="4"/>
  <c r="BD51" i="4"/>
  <c r="BC51" i="4"/>
  <c r="BB51" i="4"/>
  <c r="BA51" i="4"/>
  <c r="AZ51" i="4"/>
  <c r="AY51" i="4"/>
  <c r="AX51" i="4"/>
  <c r="AW51" i="4"/>
  <c r="AV51" i="4"/>
  <c r="AU51" i="4"/>
  <c r="AT51" i="4"/>
  <c r="AS51" i="4"/>
  <c r="AR51" i="4"/>
  <c r="AQ51" i="4"/>
  <c r="AP51" i="4"/>
  <c r="AO51" i="4"/>
  <c r="AN51" i="4"/>
  <c r="AM51" i="4"/>
  <c r="AL51" i="4"/>
  <c r="AK51" i="4"/>
  <c r="AJ51" i="4"/>
  <c r="AI51" i="4"/>
  <c r="AH51" i="4"/>
  <c r="AG51" i="4"/>
  <c r="AF51" i="4"/>
  <c r="AE51" i="4"/>
  <c r="AD51" i="4"/>
  <c r="AC51" i="4"/>
  <c r="AB51" i="4"/>
  <c r="AA51" i="4"/>
  <c r="Z51" i="4"/>
  <c r="Y51" i="4"/>
  <c r="X51" i="4"/>
  <c r="W51" i="4"/>
  <c r="V51" i="4"/>
  <c r="U51" i="4"/>
  <c r="T51" i="4"/>
  <c r="S51" i="4"/>
  <c r="R51" i="4"/>
  <c r="Q51" i="4"/>
  <c r="P51" i="4"/>
  <c r="O51" i="4"/>
  <c r="N51" i="4"/>
  <c r="M51" i="4"/>
  <c r="L51" i="4"/>
  <c r="CU50" i="4"/>
  <c r="CT50" i="4"/>
  <c r="CS50" i="4"/>
  <c r="CR50" i="4"/>
  <c r="CQ50" i="4"/>
  <c r="CP50" i="4"/>
  <c r="CO50" i="4"/>
  <c r="CN50" i="4"/>
  <c r="CM50" i="4"/>
  <c r="CL50" i="4"/>
  <c r="CK50" i="4"/>
  <c r="CJ50" i="4"/>
  <c r="CI50" i="4"/>
  <c r="CH50" i="4"/>
  <c r="CG50" i="4"/>
  <c r="CF50" i="4"/>
  <c r="CE50" i="4"/>
  <c r="CD50" i="4"/>
  <c r="CC50" i="4"/>
  <c r="CB50" i="4"/>
  <c r="CA50" i="4"/>
  <c r="BZ50" i="4"/>
  <c r="BY50" i="4"/>
  <c r="BX50" i="4"/>
  <c r="BW50" i="4"/>
  <c r="BV50" i="4"/>
  <c r="BU50" i="4"/>
  <c r="BT50" i="4"/>
  <c r="BS50" i="4"/>
  <c r="BR50" i="4"/>
  <c r="BQ50" i="4"/>
  <c r="BP50" i="4"/>
  <c r="BO50" i="4"/>
  <c r="BN50" i="4"/>
  <c r="BM50" i="4"/>
  <c r="BL50" i="4"/>
  <c r="BK50" i="4"/>
  <c r="BJ50" i="4"/>
  <c r="BI50" i="4"/>
  <c r="BH50" i="4"/>
  <c r="BG50" i="4"/>
  <c r="BF50" i="4"/>
  <c r="BE50" i="4"/>
  <c r="BD50" i="4"/>
  <c r="BC50" i="4"/>
  <c r="BB50" i="4"/>
  <c r="BA50" i="4"/>
  <c r="AZ50" i="4"/>
  <c r="AY50" i="4"/>
  <c r="AX50" i="4"/>
  <c r="AW50" i="4"/>
  <c r="AV50" i="4"/>
  <c r="AU50" i="4"/>
  <c r="AT50" i="4"/>
  <c r="AS50" i="4"/>
  <c r="AR50" i="4"/>
  <c r="AQ50" i="4"/>
  <c r="AP50" i="4"/>
  <c r="AO50" i="4"/>
  <c r="AN50" i="4"/>
  <c r="AM50" i="4"/>
  <c r="AL50" i="4"/>
  <c r="AK50" i="4"/>
  <c r="AJ50" i="4"/>
  <c r="AI50" i="4"/>
  <c r="AH50" i="4"/>
  <c r="AG50" i="4"/>
  <c r="AF50" i="4"/>
  <c r="AE50" i="4"/>
  <c r="AD50" i="4"/>
  <c r="AC50" i="4"/>
  <c r="AB50" i="4"/>
  <c r="AA50" i="4"/>
  <c r="Z50" i="4"/>
  <c r="Y50" i="4"/>
  <c r="X50" i="4"/>
  <c r="W50" i="4"/>
  <c r="V50" i="4"/>
  <c r="U50" i="4"/>
  <c r="T50" i="4"/>
  <c r="S50" i="4"/>
  <c r="R50" i="4"/>
  <c r="Q50" i="4"/>
  <c r="P50" i="4"/>
  <c r="O50" i="4"/>
  <c r="N50" i="4"/>
  <c r="M50" i="4"/>
  <c r="L50" i="4"/>
  <c r="CU49" i="4"/>
  <c r="CT49" i="4"/>
  <c r="CS49" i="4"/>
  <c r="CR49" i="4"/>
  <c r="CQ49" i="4"/>
  <c r="CP49" i="4"/>
  <c r="CO49" i="4"/>
  <c r="CN49" i="4"/>
  <c r="CM49" i="4"/>
  <c r="CL49" i="4"/>
  <c r="CK49" i="4"/>
  <c r="CJ49" i="4"/>
  <c r="CI49" i="4"/>
  <c r="CH49" i="4"/>
  <c r="CG49" i="4"/>
  <c r="CF49" i="4"/>
  <c r="CE49" i="4"/>
  <c r="CD49" i="4"/>
  <c r="CC49" i="4"/>
  <c r="CB49" i="4"/>
  <c r="CA49" i="4"/>
  <c r="BZ49" i="4"/>
  <c r="BY49" i="4"/>
  <c r="BX49" i="4"/>
  <c r="BW49" i="4"/>
  <c r="BV49" i="4"/>
  <c r="BU49" i="4"/>
  <c r="BT49" i="4"/>
  <c r="BS49" i="4"/>
  <c r="BR49" i="4"/>
  <c r="BQ49" i="4"/>
  <c r="BP49" i="4"/>
  <c r="BO49" i="4"/>
  <c r="BN49" i="4"/>
  <c r="BM49" i="4"/>
  <c r="BL49" i="4"/>
  <c r="BK49" i="4"/>
  <c r="BJ49" i="4"/>
  <c r="BI49" i="4"/>
  <c r="BH49" i="4"/>
  <c r="BG49" i="4"/>
  <c r="BF49" i="4"/>
  <c r="BE49" i="4"/>
  <c r="BD49" i="4"/>
  <c r="BC49" i="4"/>
  <c r="BB49" i="4"/>
  <c r="BA49" i="4"/>
  <c r="AZ49" i="4"/>
  <c r="AY49" i="4"/>
  <c r="AX49" i="4"/>
  <c r="AW49" i="4"/>
  <c r="AV49" i="4"/>
  <c r="AU49" i="4"/>
  <c r="AT49" i="4"/>
  <c r="AS49" i="4"/>
  <c r="AR49" i="4"/>
  <c r="AQ49" i="4"/>
  <c r="AP49" i="4"/>
  <c r="AO49" i="4"/>
  <c r="AN49" i="4"/>
  <c r="AM49" i="4"/>
  <c r="AL49" i="4"/>
  <c r="AK49" i="4"/>
  <c r="AJ49" i="4"/>
  <c r="AI49" i="4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50" i="4"/>
  <c r="K51" i="4"/>
  <c r="K49" i="4"/>
  <c r="CU46" i="4"/>
  <c r="CT46" i="4"/>
  <c r="CS46" i="4"/>
  <c r="CR46" i="4"/>
  <c r="CQ46" i="4"/>
  <c r="CP46" i="4"/>
  <c r="CO46" i="4"/>
  <c r="CN46" i="4"/>
  <c r="CM46" i="4"/>
  <c r="CL46" i="4"/>
  <c r="CK46" i="4"/>
  <c r="CJ46" i="4"/>
  <c r="CI46" i="4"/>
  <c r="CH46" i="4"/>
  <c r="CG46" i="4"/>
  <c r="CF46" i="4"/>
  <c r="CE46" i="4"/>
  <c r="CD46" i="4"/>
  <c r="CC46" i="4"/>
  <c r="CB46" i="4"/>
  <c r="CA46" i="4"/>
  <c r="BZ46" i="4"/>
  <c r="BY46" i="4"/>
  <c r="BX46" i="4"/>
  <c r="BW46" i="4"/>
  <c r="BV46" i="4"/>
  <c r="BU46" i="4"/>
  <c r="BT46" i="4"/>
  <c r="BS46" i="4"/>
  <c r="BR46" i="4"/>
  <c r="BQ46" i="4"/>
  <c r="BP46" i="4"/>
  <c r="BO46" i="4"/>
  <c r="BN46" i="4"/>
  <c r="BM46" i="4"/>
  <c r="BL46" i="4"/>
  <c r="BK46" i="4"/>
  <c r="BJ46" i="4"/>
  <c r="BI46" i="4"/>
  <c r="BH46" i="4"/>
  <c r="BG46" i="4"/>
  <c r="BF46" i="4"/>
  <c r="BE46" i="4"/>
  <c r="BD46" i="4"/>
  <c r="BC46" i="4"/>
  <c r="BB46" i="4"/>
  <c r="BA46" i="4"/>
  <c r="AZ46" i="4"/>
  <c r="AY46" i="4"/>
  <c r="AX46" i="4"/>
  <c r="AW46" i="4"/>
  <c r="AV46" i="4"/>
  <c r="AU46" i="4"/>
  <c r="AT46" i="4"/>
  <c r="AS46" i="4"/>
  <c r="AR46" i="4"/>
  <c r="AQ46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G57" i="2"/>
  <c r="G56" i="2"/>
  <c r="G55" i="2"/>
  <c r="G54" i="2"/>
  <c r="G53" i="2"/>
  <c r="G58" i="2" l="1"/>
  <c r="L97" i="3"/>
  <c r="M97" i="3"/>
  <c r="N97" i="3"/>
  <c r="O97" i="3"/>
  <c r="P97" i="3" s="1"/>
  <c r="Q97" i="3" s="1"/>
  <c r="R97" i="3" s="1"/>
  <c r="S97" i="3" s="1"/>
  <c r="T97" i="3" s="1"/>
  <c r="U97" i="3" s="1"/>
  <c r="V97" i="3" s="1"/>
  <c r="W97" i="3"/>
  <c r="X97" i="3" s="1"/>
  <c r="Y97" i="3" s="1"/>
  <c r="Z97" i="3" s="1"/>
  <c r="AA97" i="3" s="1"/>
  <c r="AB97" i="3" s="1"/>
  <c r="AC97" i="3" s="1"/>
  <c r="AD97" i="3" s="1"/>
  <c r="AE97" i="3" s="1"/>
  <c r="AF97" i="3" s="1"/>
  <c r="AG97" i="3" s="1"/>
  <c r="AH97" i="3" s="1"/>
  <c r="AI97" i="3"/>
  <c r="AJ97" i="3" s="1"/>
  <c r="AK97" i="3" s="1"/>
  <c r="AL97" i="3" s="1"/>
  <c r="AM97" i="3" s="1"/>
  <c r="AN97" i="3" s="1"/>
  <c r="AO97" i="3" s="1"/>
  <c r="AP97" i="3" s="1"/>
  <c r="AQ97" i="3" s="1"/>
  <c r="AR97" i="3" s="1"/>
  <c r="AS97" i="3" s="1"/>
  <c r="AT97" i="3" s="1"/>
  <c r="AU97" i="3" s="1"/>
  <c r="AV97" i="3"/>
  <c r="AW97" i="3"/>
  <c r="AX97" i="3"/>
  <c r="AY97" i="3"/>
  <c r="AZ97" i="3" s="1"/>
  <c r="BA97" i="3" s="1"/>
  <c r="BB97" i="3" s="1"/>
  <c r="BC97" i="3" s="1"/>
  <c r="BD97" i="3" s="1"/>
  <c r="BE97" i="3" s="1"/>
  <c r="BF97" i="3" s="1"/>
  <c r="BG97" i="3" s="1"/>
  <c r="BH97" i="3"/>
  <c r="BI97" i="3"/>
  <c r="BJ97" i="3"/>
  <c r="BK97" i="3"/>
  <c r="BL97" i="3" s="1"/>
  <c r="BM97" i="3" s="1"/>
  <c r="BN97" i="3" s="1"/>
  <c r="BO97" i="3" s="1"/>
  <c r="BP97" i="3" s="1"/>
  <c r="BQ97" i="3" s="1"/>
  <c r="BR97" i="3" s="1"/>
  <c r="BS97" i="3" s="1"/>
  <c r="BT97" i="3"/>
  <c r="BU97" i="3"/>
  <c r="BV97" i="3"/>
  <c r="BW97" i="3"/>
  <c r="BX97" i="3" s="1"/>
  <c r="BY97" i="3" s="1"/>
  <c r="BZ97" i="3" s="1"/>
  <c r="CA97" i="3" s="1"/>
  <c r="CB97" i="3" s="1"/>
  <c r="CC97" i="3" s="1"/>
  <c r="CD97" i="3" s="1"/>
  <c r="CE97" i="3" s="1"/>
  <c r="CF97" i="3"/>
  <c r="CG97" i="3"/>
  <c r="CH97" i="3"/>
  <c r="CI97" i="3"/>
  <c r="CJ97" i="3" s="1"/>
  <c r="CK97" i="3" s="1"/>
  <c r="CL97" i="3" s="1"/>
  <c r="CM97" i="3" s="1"/>
  <c r="CN97" i="3" s="1"/>
  <c r="CO97" i="3" s="1"/>
  <c r="CP97" i="3" s="1"/>
  <c r="CQ97" i="3" s="1"/>
  <c r="CR97" i="3"/>
  <c r="CS97" i="3"/>
  <c r="CT97" i="3"/>
  <c r="CU97" i="3"/>
  <c r="CV97" i="3" s="1"/>
  <c r="CW97" i="3" s="1"/>
  <c r="CX97" i="3" s="1"/>
  <c r="CY97" i="3" s="1"/>
  <c r="K97" i="3"/>
  <c r="K96" i="3"/>
  <c r="I53" i="4" l="1"/>
  <c r="I12" i="4"/>
  <c r="CA2" i="4"/>
  <c r="CB2" i="4" s="1"/>
  <c r="CC2" i="4" s="1"/>
  <c r="BC2" i="4"/>
  <c r="BD2" i="4"/>
  <c r="BE2" i="4"/>
  <c r="BF2" i="4"/>
  <c r="CD2" i="4" l="1"/>
  <c r="BG2" i="4"/>
  <c r="C83" i="3"/>
  <c r="C81" i="3"/>
  <c r="C80" i="3"/>
  <c r="G24" i="6"/>
  <c r="CE2" i="4" l="1"/>
  <c r="BH2" i="4"/>
  <c r="CP72" i="5"/>
  <c r="CQ72" i="5"/>
  <c r="CR72" i="5"/>
  <c r="CS72" i="5"/>
  <c r="CP61" i="5"/>
  <c r="CQ61" i="5"/>
  <c r="CR61" i="5"/>
  <c r="CS61" i="5"/>
  <c r="CP62" i="5"/>
  <c r="CQ62" i="5"/>
  <c r="CR62" i="5"/>
  <c r="CS62" i="5"/>
  <c r="CP63" i="5"/>
  <c r="CQ63" i="5"/>
  <c r="CR63" i="5"/>
  <c r="CS63" i="5"/>
  <c r="CP64" i="5"/>
  <c r="CQ64" i="5"/>
  <c r="CR64" i="5"/>
  <c r="CS64" i="5"/>
  <c r="CP65" i="5"/>
  <c r="CQ65" i="5"/>
  <c r="CR65" i="5"/>
  <c r="CS65" i="5"/>
  <c r="CP66" i="5"/>
  <c r="CQ66" i="5"/>
  <c r="CR66" i="5"/>
  <c r="CS66" i="5"/>
  <c r="CP67" i="5"/>
  <c r="CQ67" i="5"/>
  <c r="CR67" i="5"/>
  <c r="CS67" i="5"/>
  <c r="CP68" i="5"/>
  <c r="CQ68" i="5"/>
  <c r="CR68" i="5"/>
  <c r="CS68" i="5"/>
  <c r="CP69" i="5"/>
  <c r="CQ69" i="5"/>
  <c r="CR69" i="5"/>
  <c r="CS69" i="5"/>
  <c r="CP70" i="5"/>
  <c r="CQ70" i="5"/>
  <c r="CR70" i="5"/>
  <c r="CS70" i="5"/>
  <c r="F49" i="5"/>
  <c r="G49" i="5"/>
  <c r="H49" i="5"/>
  <c r="I49" i="5"/>
  <c r="J49" i="5"/>
  <c r="K49" i="5"/>
  <c r="L49" i="5"/>
  <c r="M49" i="5"/>
  <c r="N49" i="5"/>
  <c r="O49" i="5"/>
  <c r="P49" i="5"/>
  <c r="Q49" i="5"/>
  <c r="R49" i="5"/>
  <c r="S49" i="5"/>
  <c r="T49" i="5"/>
  <c r="U49" i="5"/>
  <c r="V49" i="5"/>
  <c r="W49" i="5"/>
  <c r="X49" i="5"/>
  <c r="Y49" i="5"/>
  <c r="Z49" i="5"/>
  <c r="AA49" i="5"/>
  <c r="AB49" i="5"/>
  <c r="AC49" i="5"/>
  <c r="AD49" i="5"/>
  <c r="AE49" i="5"/>
  <c r="AF49" i="5"/>
  <c r="AG49" i="5"/>
  <c r="AH49" i="5"/>
  <c r="AI49" i="5"/>
  <c r="AJ49" i="5"/>
  <c r="AK49" i="5"/>
  <c r="AL49" i="5"/>
  <c r="AM49" i="5"/>
  <c r="AN49" i="5"/>
  <c r="AO49" i="5"/>
  <c r="AP49" i="5"/>
  <c r="AQ49" i="5"/>
  <c r="AR49" i="5"/>
  <c r="AS49" i="5"/>
  <c r="AT49" i="5"/>
  <c r="AU49" i="5"/>
  <c r="AV49" i="5"/>
  <c r="AW49" i="5"/>
  <c r="AX49" i="5"/>
  <c r="AY49" i="5"/>
  <c r="AZ49" i="5"/>
  <c r="BA49" i="5"/>
  <c r="BB49" i="5"/>
  <c r="BC49" i="5"/>
  <c r="BD49" i="5"/>
  <c r="BE49" i="5"/>
  <c r="BF49" i="5"/>
  <c r="BG49" i="5"/>
  <c r="BH49" i="5"/>
  <c r="BI49" i="5"/>
  <c r="BJ49" i="5"/>
  <c r="BK49" i="5"/>
  <c r="BL49" i="5"/>
  <c r="BM49" i="5"/>
  <c r="BN49" i="5"/>
  <c r="BO49" i="5"/>
  <c r="BP49" i="5"/>
  <c r="BQ49" i="5"/>
  <c r="BR49" i="5"/>
  <c r="BS49" i="5"/>
  <c r="BT49" i="5"/>
  <c r="BU49" i="5"/>
  <c r="BV49" i="5"/>
  <c r="BW49" i="5"/>
  <c r="BX49" i="5"/>
  <c r="BY49" i="5"/>
  <c r="BZ49" i="5"/>
  <c r="CA49" i="5"/>
  <c r="CB49" i="5"/>
  <c r="CC49" i="5"/>
  <c r="CD49" i="5"/>
  <c r="CE49" i="5"/>
  <c r="CF49" i="5"/>
  <c r="CG49" i="5"/>
  <c r="CH49" i="5"/>
  <c r="CI49" i="5"/>
  <c r="CJ49" i="5"/>
  <c r="CK49" i="5"/>
  <c r="CL49" i="5"/>
  <c r="CM49" i="5"/>
  <c r="CN49" i="5"/>
  <c r="CO49" i="5"/>
  <c r="CP49" i="5"/>
  <c r="CQ49" i="5"/>
  <c r="CR49" i="5"/>
  <c r="CS49" i="5"/>
  <c r="CP50" i="5"/>
  <c r="CQ50" i="5"/>
  <c r="CR50" i="5"/>
  <c r="CS50" i="5"/>
  <c r="CP51" i="5"/>
  <c r="CQ51" i="5"/>
  <c r="CR51" i="5"/>
  <c r="CS51" i="5"/>
  <c r="CP52" i="5"/>
  <c r="CQ52" i="5"/>
  <c r="CR52" i="5"/>
  <c r="CS52" i="5"/>
  <c r="CP53" i="5"/>
  <c r="CQ53" i="5"/>
  <c r="CR53" i="5"/>
  <c r="CS53" i="5"/>
  <c r="CP54" i="5"/>
  <c r="CQ54" i="5"/>
  <c r="CR54" i="5"/>
  <c r="CS54" i="5"/>
  <c r="CP55" i="5"/>
  <c r="CQ55" i="5"/>
  <c r="CR55" i="5"/>
  <c r="CS55" i="5"/>
  <c r="CP56" i="5"/>
  <c r="CQ56" i="5"/>
  <c r="CR56" i="5"/>
  <c r="CS56" i="5"/>
  <c r="E52" i="5"/>
  <c r="E49" i="5"/>
  <c r="CF2" i="4" l="1"/>
  <c r="BI2" i="4"/>
  <c r="C49" i="5"/>
  <c r="CR57" i="5"/>
  <c r="CQ57" i="5"/>
  <c r="CP57" i="5"/>
  <c r="CS57" i="5"/>
  <c r="K53" i="2"/>
  <c r="B78" i="2"/>
  <c r="B79" i="2"/>
  <c r="B80" i="2"/>
  <c r="B81" i="2"/>
  <c r="B77" i="2"/>
  <c r="D40" i="2"/>
  <c r="CG2" i="4" l="1"/>
  <c r="BJ2" i="4"/>
  <c r="G32" i="6"/>
  <c r="G31" i="6"/>
  <c r="CH2" i="4" l="1"/>
  <c r="BK2" i="4"/>
  <c r="C96" i="3"/>
  <c r="C95" i="3"/>
  <c r="C120" i="4"/>
  <c r="C119" i="4"/>
  <c r="G23" i="6"/>
  <c r="B23" i="6"/>
  <c r="B22" i="6"/>
  <c r="B21" i="6"/>
  <c r="B20" i="6"/>
  <c r="B19" i="6"/>
  <c r="B18" i="6"/>
  <c r="B17" i="6"/>
  <c r="E15" i="6"/>
  <c r="D12" i="6"/>
  <c r="C53" i="2"/>
  <c r="K2" i="4"/>
  <c r="CI2" i="4" l="1"/>
  <c r="BL2" i="4"/>
  <c r="CJ2" i="4" l="1"/>
  <c r="BM2" i="4"/>
  <c r="E2" i="5"/>
  <c r="I67" i="3"/>
  <c r="I52" i="3"/>
  <c r="I40" i="3"/>
  <c r="BH96" i="3"/>
  <c r="BI96" i="3" s="1"/>
  <c r="BJ96" i="3" s="1"/>
  <c r="BK96" i="3" s="1"/>
  <c r="BL96" i="3" s="1"/>
  <c r="BM96" i="3" s="1"/>
  <c r="BN96" i="3" s="1"/>
  <c r="BO96" i="3" s="1"/>
  <c r="BP96" i="3" s="1"/>
  <c r="BQ96" i="3" s="1"/>
  <c r="BR96" i="3" s="1"/>
  <c r="BS96" i="3" s="1"/>
  <c r="BT96" i="3"/>
  <c r="BU96" i="3" s="1"/>
  <c r="BV96" i="3" s="1"/>
  <c r="BW96" i="3" s="1"/>
  <c r="BX96" i="3" s="1"/>
  <c r="BY96" i="3" s="1"/>
  <c r="BZ96" i="3" s="1"/>
  <c r="CA96" i="3" s="1"/>
  <c r="CB96" i="3" s="1"/>
  <c r="CC96" i="3" s="1"/>
  <c r="CD96" i="3" s="1"/>
  <c r="CE96" i="3" s="1"/>
  <c r="CF96" i="3"/>
  <c r="CG96" i="3" s="1"/>
  <c r="CH96" i="3" s="1"/>
  <c r="CI96" i="3" s="1"/>
  <c r="CJ96" i="3" s="1"/>
  <c r="CK96" i="3" s="1"/>
  <c r="CL96" i="3" s="1"/>
  <c r="CM96" i="3" s="1"/>
  <c r="CN96" i="3" s="1"/>
  <c r="CO96" i="3" s="1"/>
  <c r="CP96" i="3" s="1"/>
  <c r="CQ96" i="3" s="1"/>
  <c r="CR96" i="3" s="1"/>
  <c r="CS96" i="3" s="1"/>
  <c r="CT96" i="3" s="1"/>
  <c r="CU96" i="3" s="1"/>
  <c r="CV96" i="3" s="1"/>
  <c r="CW96" i="3" s="1"/>
  <c r="CX96" i="3" s="1"/>
  <c r="CY96" i="3" s="1"/>
  <c r="K2" i="3"/>
  <c r="CK2" i="4" l="1"/>
  <c r="BN2" i="4"/>
  <c r="F2" i="5"/>
  <c r="G2" i="5" s="1"/>
  <c r="C111" i="4"/>
  <c r="C112" i="4" s="1"/>
  <c r="C108" i="4"/>
  <c r="C105" i="4"/>
  <c r="C106" i="4" s="1"/>
  <c r="C102" i="4"/>
  <c r="C103" i="4" s="1"/>
  <c r="C99" i="4"/>
  <c r="C100" i="4" s="1"/>
  <c r="E62" i="4"/>
  <c r="E59" i="4"/>
  <c r="E46" i="4"/>
  <c r="E39" i="4"/>
  <c r="E134" i="4"/>
  <c r="E133" i="4"/>
  <c r="C129" i="4"/>
  <c r="C109" i="4"/>
  <c r="H91" i="4"/>
  <c r="H89" i="4"/>
  <c r="H87" i="4"/>
  <c r="H82" i="4"/>
  <c r="H81" i="4"/>
  <c r="H80" i="4"/>
  <c r="E80" i="4"/>
  <c r="H79" i="4"/>
  <c r="E79" i="4"/>
  <c r="H78" i="4"/>
  <c r="H77" i="4"/>
  <c r="H76" i="4"/>
  <c r="H75" i="4"/>
  <c r="H74" i="4"/>
  <c r="H73" i="4"/>
  <c r="E73" i="4"/>
  <c r="H72" i="4"/>
  <c r="E72" i="4"/>
  <c r="H71" i="4"/>
  <c r="H64" i="4"/>
  <c r="H63" i="4"/>
  <c r="E63" i="4"/>
  <c r="H62" i="4"/>
  <c r="H61" i="4"/>
  <c r="E61" i="4"/>
  <c r="H60" i="4"/>
  <c r="E60" i="4"/>
  <c r="H59" i="4"/>
  <c r="H53" i="4"/>
  <c r="H52" i="4"/>
  <c r="H51" i="4"/>
  <c r="H50" i="4"/>
  <c r="H49" i="4"/>
  <c r="H48" i="4"/>
  <c r="E48" i="4"/>
  <c r="H47" i="4"/>
  <c r="E47" i="4"/>
  <c r="H46" i="4"/>
  <c r="K41" i="4"/>
  <c r="H39" i="4"/>
  <c r="H38" i="4"/>
  <c r="H37" i="4"/>
  <c r="H36" i="4"/>
  <c r="H35" i="4"/>
  <c r="H34" i="4"/>
  <c r="H33" i="4"/>
  <c r="H32" i="4"/>
  <c r="H31" i="4"/>
  <c r="H30" i="4"/>
  <c r="E30" i="4"/>
  <c r="H29" i="4"/>
  <c r="E29" i="4"/>
  <c r="H28" i="4"/>
  <c r="H22" i="4"/>
  <c r="H21" i="4"/>
  <c r="H20" i="4"/>
  <c r="H19" i="4"/>
  <c r="H18" i="4"/>
  <c r="H11" i="4"/>
  <c r="H10" i="4"/>
  <c r="H9" i="4"/>
  <c r="H8" i="4"/>
  <c r="CL2" i="4" l="1"/>
  <c r="BO2" i="4"/>
  <c r="H2" i="5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U2" i="5" s="1"/>
  <c r="V2" i="5" s="1"/>
  <c r="W2" i="5" s="1"/>
  <c r="X2" i="5" s="1"/>
  <c r="Y2" i="5" s="1"/>
  <c r="Z2" i="5" s="1"/>
  <c r="AA2" i="5" s="1"/>
  <c r="AB2" i="5" s="1"/>
  <c r="AC2" i="5" s="1"/>
  <c r="AD2" i="5" s="1"/>
  <c r="AE2" i="5" s="1"/>
  <c r="AF2" i="5" s="1"/>
  <c r="AG2" i="5" s="1"/>
  <c r="AH2" i="5" s="1"/>
  <c r="AI2" i="5" s="1"/>
  <c r="AJ2" i="5" s="1"/>
  <c r="AK2" i="5" s="1"/>
  <c r="AL2" i="5" s="1"/>
  <c r="AM2" i="5" s="1"/>
  <c r="AN2" i="5" s="1"/>
  <c r="AO2" i="5" s="1"/>
  <c r="AP2" i="5" s="1"/>
  <c r="AQ2" i="5" s="1"/>
  <c r="AR2" i="5" s="1"/>
  <c r="AS2" i="5" s="1"/>
  <c r="AT2" i="5" s="1"/>
  <c r="AU2" i="5" s="1"/>
  <c r="AV2" i="5" s="1"/>
  <c r="AW2" i="5" s="1"/>
  <c r="AX2" i="5" s="1"/>
  <c r="AY2" i="5" s="1"/>
  <c r="AZ2" i="5" s="1"/>
  <c r="BA2" i="5" s="1"/>
  <c r="BB2" i="5" s="1"/>
  <c r="BC2" i="5" s="1"/>
  <c r="BD2" i="5" s="1"/>
  <c r="BE2" i="5" s="1"/>
  <c r="BF2" i="5" s="1"/>
  <c r="BG2" i="5" s="1"/>
  <c r="BH2" i="5" s="1"/>
  <c r="BI2" i="5" s="1"/>
  <c r="BJ2" i="5" s="1"/>
  <c r="BK2" i="5" s="1"/>
  <c r="BL2" i="5" s="1"/>
  <c r="BM2" i="5" s="1"/>
  <c r="BN2" i="5" s="1"/>
  <c r="BO2" i="5" s="1"/>
  <c r="BP2" i="5" s="1"/>
  <c r="BQ2" i="5" s="1"/>
  <c r="BR2" i="5" s="1"/>
  <c r="BS2" i="5" s="1"/>
  <c r="BT2" i="5" s="1"/>
  <c r="BU2" i="5" s="1"/>
  <c r="BV2" i="5" s="1"/>
  <c r="BW2" i="5" s="1"/>
  <c r="BX2" i="5" s="1"/>
  <c r="BY2" i="5" s="1"/>
  <c r="BZ2" i="5" s="1"/>
  <c r="CA2" i="5" s="1"/>
  <c r="CB2" i="5" s="1"/>
  <c r="CC2" i="5" s="1"/>
  <c r="CD2" i="5" s="1"/>
  <c r="CE2" i="5" s="1"/>
  <c r="CF2" i="5" s="1"/>
  <c r="CG2" i="5" s="1"/>
  <c r="CH2" i="5" s="1"/>
  <c r="CI2" i="5" s="1"/>
  <c r="CJ2" i="5" s="1"/>
  <c r="CK2" i="5" s="1"/>
  <c r="CL2" i="5" s="1"/>
  <c r="CM2" i="5" s="1"/>
  <c r="CN2" i="5" s="1"/>
  <c r="CO2" i="5" s="1"/>
  <c r="CP2" i="5" s="1"/>
  <c r="CQ2" i="5" s="1"/>
  <c r="CR2" i="5" s="1"/>
  <c r="CS2" i="5" s="1"/>
  <c r="L2" i="4"/>
  <c r="CM2" i="4" l="1"/>
  <c r="BP2" i="4"/>
  <c r="M2" i="4"/>
  <c r="CN2" i="4" l="1"/>
  <c r="BQ2" i="4"/>
  <c r="N2" i="4"/>
  <c r="CO2" i="4" l="1"/>
  <c r="BR2" i="4"/>
  <c r="O2" i="4"/>
  <c r="CP2" i="4" l="1"/>
  <c r="BS2" i="4"/>
  <c r="P2" i="4"/>
  <c r="CQ2" i="4" l="1"/>
  <c r="BT2" i="4"/>
  <c r="Q2" i="4"/>
  <c r="CR2" i="4" l="1"/>
  <c r="BU2" i="4"/>
  <c r="R2" i="4"/>
  <c r="CS2" i="4" l="1"/>
  <c r="BV2" i="4"/>
  <c r="S2" i="4"/>
  <c r="CT2" i="4" l="1"/>
  <c r="BW2" i="4"/>
  <c r="T2" i="4"/>
  <c r="CU2" i="4" l="1"/>
  <c r="BX2" i="4"/>
  <c r="U2" i="4"/>
  <c r="BY2" i="4" l="1"/>
  <c r="V2" i="4"/>
  <c r="BZ2" i="4" l="1"/>
  <c r="W2" i="4"/>
  <c r="X2" i="4" l="1"/>
  <c r="Y2" i="4" l="1"/>
  <c r="Z2" i="4" l="1"/>
  <c r="AA2" i="4" l="1"/>
  <c r="AB2" i="4" l="1"/>
  <c r="AC2" i="4" l="1"/>
  <c r="AD2" i="4" l="1"/>
  <c r="AE2" i="4" l="1"/>
  <c r="AF2" i="4" l="1"/>
  <c r="AG2" i="4" l="1"/>
  <c r="AH2" i="4" l="1"/>
  <c r="AI2" i="4" l="1"/>
  <c r="AJ2" i="4" l="1"/>
  <c r="AK2" i="4" l="1"/>
  <c r="AL2" i="4" l="1"/>
  <c r="AM2" i="4" l="1"/>
  <c r="AN2" i="4" l="1"/>
  <c r="AO2" i="4" l="1"/>
  <c r="AP2" i="4" l="1"/>
  <c r="AQ2" i="4" l="1"/>
  <c r="AR2" i="4" l="1"/>
  <c r="AS2" i="4" l="1"/>
  <c r="AT2" i="4" l="1"/>
  <c r="AU2" i="4" l="1"/>
  <c r="AV2" i="4" l="1"/>
  <c r="AW2" i="4" l="1"/>
  <c r="AX2" i="4" l="1"/>
  <c r="AY2" i="4" l="1"/>
  <c r="AZ2" i="4" l="1"/>
  <c r="BA2" i="4" l="1"/>
  <c r="BB2" i="4" l="1"/>
  <c r="L40" i="2" l="1"/>
  <c r="J40" i="2"/>
  <c r="H74" i="3" l="1"/>
  <c r="H72" i="3" l="1"/>
  <c r="H68" i="3"/>
  <c r="H59" i="3" l="1"/>
  <c r="H60" i="3"/>
  <c r="H61" i="3"/>
  <c r="H62" i="3"/>
  <c r="H63" i="3"/>
  <c r="H64" i="3"/>
  <c r="H65" i="3"/>
  <c r="H66" i="3"/>
  <c r="H58" i="3"/>
  <c r="H53" i="3"/>
  <c r="H47" i="3" l="1"/>
  <c r="H48" i="3"/>
  <c r="H49" i="3"/>
  <c r="H50" i="3"/>
  <c r="H51" i="3"/>
  <c r="H46" i="3"/>
  <c r="H41" i="3"/>
  <c r="H37" i="3"/>
  <c r="H38" i="3"/>
  <c r="H39" i="3"/>
  <c r="H36" i="3"/>
  <c r="AV96" i="3" l="1"/>
  <c r="AW96" i="3" s="1"/>
  <c r="AX96" i="3" s="1"/>
  <c r="AY96" i="3" s="1"/>
  <c r="AZ96" i="3" s="1"/>
  <c r="BA96" i="3" s="1"/>
  <c r="BB96" i="3" s="1"/>
  <c r="BC96" i="3" s="1"/>
  <c r="AI96" i="3"/>
  <c r="AJ96" i="3" s="1"/>
  <c r="AK96" i="3" s="1"/>
  <c r="AL96" i="3" s="1"/>
  <c r="AM96" i="3" s="1"/>
  <c r="AN96" i="3" s="1"/>
  <c r="AO96" i="3" s="1"/>
  <c r="AP96" i="3" s="1"/>
  <c r="AQ96" i="3" s="1"/>
  <c r="AR96" i="3" s="1"/>
  <c r="AS96" i="3" s="1"/>
  <c r="AT96" i="3" s="1"/>
  <c r="AU96" i="3" s="1"/>
  <c r="W96" i="3"/>
  <c r="X96" i="3" s="1"/>
  <c r="Y96" i="3" s="1"/>
  <c r="Z96" i="3" s="1"/>
  <c r="AA96" i="3" s="1"/>
  <c r="AB96" i="3" s="1"/>
  <c r="AC96" i="3" s="1"/>
  <c r="AD96" i="3" s="1"/>
  <c r="AE96" i="3" s="1"/>
  <c r="AF96" i="3" s="1"/>
  <c r="AG96" i="3" s="1"/>
  <c r="AH96" i="3" s="1"/>
  <c r="L96" i="3"/>
  <c r="M96" i="3" s="1"/>
  <c r="N96" i="3" s="1"/>
  <c r="O96" i="3" s="1"/>
  <c r="P96" i="3" s="1"/>
  <c r="Q96" i="3" s="1"/>
  <c r="R96" i="3" s="1"/>
  <c r="S96" i="3" s="1"/>
  <c r="T96" i="3" s="1"/>
  <c r="U96" i="3" s="1"/>
  <c r="V96" i="3" s="1"/>
  <c r="E66" i="3"/>
  <c r="E64" i="3"/>
  <c r="E63" i="3"/>
  <c r="E62" i="3"/>
  <c r="E61" i="3"/>
  <c r="E60" i="3"/>
  <c r="E59" i="3"/>
  <c r="E58" i="3"/>
  <c r="E40" i="3"/>
  <c r="E39" i="3"/>
  <c r="E38" i="3"/>
  <c r="E37" i="3"/>
  <c r="E36" i="3"/>
  <c r="H29" i="3"/>
  <c r="H25" i="3"/>
  <c r="B23" i="3"/>
  <c r="H23" i="3" s="1"/>
  <c r="B22" i="3"/>
  <c r="H22" i="3" s="1"/>
  <c r="B21" i="3"/>
  <c r="H21" i="3" s="1"/>
  <c r="B20" i="3"/>
  <c r="H20" i="3" s="1"/>
  <c r="B19" i="3"/>
  <c r="H19" i="3" s="1"/>
  <c r="H14" i="3"/>
  <c r="H12" i="3"/>
  <c r="H11" i="3"/>
  <c r="H10" i="3"/>
  <c r="H9" i="3"/>
  <c r="H8" i="3"/>
  <c r="L2" i="3"/>
  <c r="N45" i="2"/>
  <c r="I45" i="2"/>
  <c r="F45" i="2"/>
  <c r="K35" i="2"/>
  <c r="D35" i="2"/>
  <c r="N34" i="2"/>
  <c r="M34" i="2"/>
  <c r="L34" i="2"/>
  <c r="F34" i="2"/>
  <c r="E34" i="2"/>
  <c r="N33" i="2"/>
  <c r="M33" i="2"/>
  <c r="L33" i="2"/>
  <c r="F33" i="2"/>
  <c r="E33" i="2"/>
  <c r="N32" i="2"/>
  <c r="M32" i="2"/>
  <c r="L32" i="2"/>
  <c r="F32" i="2"/>
  <c r="E32" i="2"/>
  <c r="N31" i="2"/>
  <c r="M31" i="2"/>
  <c r="L31" i="2"/>
  <c r="F31" i="2"/>
  <c r="E31" i="2"/>
  <c r="F69" i="2"/>
  <c r="N30" i="2"/>
  <c r="M30" i="2"/>
  <c r="L30" i="2"/>
  <c r="F30" i="2"/>
  <c r="E30" i="2"/>
  <c r="F68" i="2"/>
  <c r="N29" i="2"/>
  <c r="M29" i="2"/>
  <c r="L29" i="2"/>
  <c r="F29" i="2"/>
  <c r="E29" i="2"/>
  <c r="F67" i="2"/>
  <c r="N28" i="2"/>
  <c r="M28" i="2"/>
  <c r="L28" i="2"/>
  <c r="F28" i="2"/>
  <c r="E28" i="2"/>
  <c r="F66" i="2"/>
  <c r="N27" i="2"/>
  <c r="M27" i="2"/>
  <c r="L27" i="2"/>
  <c r="F27" i="2"/>
  <c r="E27" i="2"/>
  <c r="F65" i="2"/>
  <c r="N26" i="2"/>
  <c r="M26" i="2"/>
  <c r="L26" i="2"/>
  <c r="F26" i="2"/>
  <c r="E26" i="2"/>
  <c r="L25" i="2"/>
  <c r="F25" i="2"/>
  <c r="E25" i="2"/>
  <c r="L24" i="2"/>
  <c r="F24" i="2"/>
  <c r="E24" i="2"/>
  <c r="L23" i="2"/>
  <c r="F23" i="2"/>
  <c r="E23" i="2"/>
  <c r="L22" i="2"/>
  <c r="F22" i="2"/>
  <c r="E22" i="2"/>
  <c r="L21" i="2"/>
  <c r="F21" i="2"/>
  <c r="K40" i="2" s="1"/>
  <c r="E21" i="2"/>
  <c r="L57" i="2"/>
  <c r="K57" i="2"/>
  <c r="L56" i="2"/>
  <c r="K56" i="2"/>
  <c r="L55" i="2"/>
  <c r="K55" i="2"/>
  <c r="L54" i="2"/>
  <c r="K54" i="2"/>
  <c r="L53" i="2"/>
  <c r="N15" i="2"/>
  <c r="I15" i="2"/>
  <c r="J15" i="2" s="1"/>
  <c r="N14" i="2"/>
  <c r="I14" i="2"/>
  <c r="J14" i="2" s="1"/>
  <c r="N13" i="2"/>
  <c r="I13" i="2"/>
  <c r="J13" i="2" s="1"/>
  <c r="F13" i="2"/>
  <c r="E13" i="2"/>
  <c r="N12" i="2"/>
  <c r="I12" i="2"/>
  <c r="J12" i="2" s="1"/>
  <c r="F12" i="2"/>
  <c r="N23" i="2" s="1"/>
  <c r="C79" i="2" s="1"/>
  <c r="G79" i="2" s="1"/>
  <c r="E12" i="2"/>
  <c r="M23" i="2" s="1"/>
  <c r="N11" i="2"/>
  <c r="I11" i="2"/>
  <c r="J11" i="2" s="1"/>
  <c r="F11" i="2"/>
  <c r="E11" i="2"/>
  <c r="N10" i="2"/>
  <c r="I10" i="2"/>
  <c r="F10" i="2"/>
  <c r="E10" i="2"/>
  <c r="N9" i="2"/>
  <c r="I9" i="2"/>
  <c r="J9" i="2" s="1"/>
  <c r="F9" i="2"/>
  <c r="N22" i="2" s="1"/>
  <c r="C78" i="2" s="1"/>
  <c r="G78" i="2" s="1"/>
  <c r="E9" i="2"/>
  <c r="M22" i="2" s="1"/>
  <c r="C54" i="2"/>
  <c r="N8" i="2"/>
  <c r="I8" i="2"/>
  <c r="J8" i="2" s="1"/>
  <c r="F8" i="2"/>
  <c r="N25" i="2" s="1"/>
  <c r="C81" i="2" s="1"/>
  <c r="G81" i="2" s="1"/>
  <c r="E8" i="2"/>
  <c r="M25" i="2" s="1"/>
  <c r="E53" i="2"/>
  <c r="N7" i="2"/>
  <c r="I7" i="2"/>
  <c r="F7" i="2"/>
  <c r="N21" i="2" s="1"/>
  <c r="C77" i="2" s="1"/>
  <c r="E7" i="2"/>
  <c r="M24" i="2" s="1"/>
  <c r="F77" i="2" l="1"/>
  <c r="CB98" i="4"/>
  <c r="CC98" i="4"/>
  <c r="BC98" i="4"/>
  <c r="CA98" i="4"/>
  <c r="BD98" i="4"/>
  <c r="BF98" i="4"/>
  <c r="BE98" i="4"/>
  <c r="CD98" i="4"/>
  <c r="BG98" i="4"/>
  <c r="CE98" i="4"/>
  <c r="BH98" i="4"/>
  <c r="CF98" i="4"/>
  <c r="BI98" i="4"/>
  <c r="CG98" i="4"/>
  <c r="BJ98" i="4"/>
  <c r="BK98" i="4"/>
  <c r="CH98" i="4"/>
  <c r="BL98" i="4"/>
  <c r="CI98" i="4"/>
  <c r="CJ98" i="4"/>
  <c r="BM98" i="4"/>
  <c r="BN98" i="4"/>
  <c r="CK98" i="4"/>
  <c r="BO98" i="4"/>
  <c r="CL98" i="4"/>
  <c r="CM98" i="4"/>
  <c r="BP98" i="4"/>
  <c r="CN98" i="4"/>
  <c r="BQ98" i="4"/>
  <c r="CO98" i="4"/>
  <c r="BR98" i="4"/>
  <c r="BS98" i="4"/>
  <c r="CP98" i="4"/>
  <c r="CQ98" i="4"/>
  <c r="BT98" i="4"/>
  <c r="BU98" i="4"/>
  <c r="CR98" i="4"/>
  <c r="CS98" i="4"/>
  <c r="BV98" i="4"/>
  <c r="CT98" i="4"/>
  <c r="BW98" i="4"/>
  <c r="BX98" i="4"/>
  <c r="CU98" i="4"/>
  <c r="BY98" i="4"/>
  <c r="BZ98" i="4"/>
  <c r="K98" i="4"/>
  <c r="L98" i="4"/>
  <c r="M98" i="4"/>
  <c r="N98" i="4"/>
  <c r="O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C55" i="2"/>
  <c r="C56" i="2" s="1"/>
  <c r="BD96" i="3"/>
  <c r="BE96" i="3" s="1"/>
  <c r="BF96" i="3" s="1"/>
  <c r="BG96" i="3" s="1"/>
  <c r="L13" i="2"/>
  <c r="L9" i="2"/>
  <c r="L15" i="2"/>
  <c r="L10" i="2"/>
  <c r="L14" i="2"/>
  <c r="F35" i="2"/>
  <c r="L35" i="2"/>
  <c r="K58" i="2"/>
  <c r="L58" i="2"/>
  <c r="N24" i="2"/>
  <c r="L11" i="2"/>
  <c r="M2" i="3"/>
  <c r="E41" i="3"/>
  <c r="M44" i="2"/>
  <c r="N57" i="2" s="1"/>
  <c r="L69" i="2" s="1"/>
  <c r="M21" i="2"/>
  <c r="D42" i="2"/>
  <c r="J55" i="2" s="1"/>
  <c r="F55" i="2" s="1"/>
  <c r="L42" i="2"/>
  <c r="D67" i="2" s="1"/>
  <c r="D44" i="2"/>
  <c r="J57" i="2" s="1"/>
  <c r="F57" i="2" s="1"/>
  <c r="L44" i="2"/>
  <c r="D69" i="2" s="1"/>
  <c r="J7" i="2"/>
  <c r="L8" i="2"/>
  <c r="E54" i="2"/>
  <c r="J10" i="2"/>
  <c r="L12" i="2"/>
  <c r="E35" i="2"/>
  <c r="E65" i="2"/>
  <c r="K41" i="2"/>
  <c r="E42" i="2"/>
  <c r="H42" i="2" s="1"/>
  <c r="M42" i="2"/>
  <c r="N55" i="2" s="1"/>
  <c r="L67" i="2" s="1"/>
  <c r="K43" i="2"/>
  <c r="E44" i="2"/>
  <c r="H44" i="2" s="1"/>
  <c r="J44" i="2"/>
  <c r="C69" i="2" s="1"/>
  <c r="C44" i="2"/>
  <c r="J43" i="2"/>
  <c r="C68" i="2" s="1"/>
  <c r="C43" i="2"/>
  <c r="J42" i="2"/>
  <c r="C67" i="2" s="1"/>
  <c r="C42" i="2"/>
  <c r="J41" i="2"/>
  <c r="C66" i="2" s="1"/>
  <c r="C41" i="2"/>
  <c r="D41" i="2"/>
  <c r="J54" i="2" s="1"/>
  <c r="F54" i="2" s="1"/>
  <c r="L41" i="2"/>
  <c r="D66" i="2" s="1"/>
  <c r="D43" i="2"/>
  <c r="J56" i="2" s="1"/>
  <c r="F56" i="2" s="1"/>
  <c r="L43" i="2"/>
  <c r="D68" i="2" s="1"/>
  <c r="I53" i="2"/>
  <c r="E41" i="2"/>
  <c r="H41" i="2" s="1"/>
  <c r="M41" i="2"/>
  <c r="N54" i="2" s="1"/>
  <c r="L66" i="2" s="1"/>
  <c r="K42" i="2"/>
  <c r="E43" i="2"/>
  <c r="H43" i="2" s="1"/>
  <c r="M43" i="2"/>
  <c r="N56" i="2" s="1"/>
  <c r="L68" i="2" s="1"/>
  <c r="K44" i="2"/>
  <c r="L99" i="3" l="1"/>
  <c r="BE101" i="4"/>
  <c r="CA101" i="4"/>
  <c r="BD101" i="4"/>
  <c r="CB101" i="4"/>
  <c r="BC101" i="4"/>
  <c r="CC101" i="4"/>
  <c r="BF101" i="4"/>
  <c r="CD101" i="4"/>
  <c r="BG101" i="4"/>
  <c r="CE101" i="4"/>
  <c r="BH101" i="4"/>
  <c r="CF101" i="4"/>
  <c r="BI101" i="4"/>
  <c r="CG101" i="4"/>
  <c r="BJ101" i="4"/>
  <c r="CH101" i="4"/>
  <c r="BK101" i="4"/>
  <c r="BL101" i="4"/>
  <c r="CI101" i="4"/>
  <c r="CJ101" i="4"/>
  <c r="BM101" i="4"/>
  <c r="BN101" i="4"/>
  <c r="CK101" i="4"/>
  <c r="CL101" i="4"/>
  <c r="BO101" i="4"/>
  <c r="CM101" i="4"/>
  <c r="BP101" i="4"/>
  <c r="CN101" i="4"/>
  <c r="BQ101" i="4"/>
  <c r="BR101" i="4"/>
  <c r="CO101" i="4"/>
  <c r="CP101" i="4"/>
  <c r="BS101" i="4"/>
  <c r="BT101" i="4"/>
  <c r="CQ101" i="4"/>
  <c r="CR101" i="4"/>
  <c r="BU101" i="4"/>
  <c r="CS101" i="4"/>
  <c r="BV101" i="4"/>
  <c r="CT101" i="4"/>
  <c r="BW101" i="4"/>
  <c r="CU101" i="4"/>
  <c r="BX101" i="4"/>
  <c r="BY101" i="4"/>
  <c r="BZ101" i="4"/>
  <c r="AY101" i="4"/>
  <c r="F78" i="2"/>
  <c r="N35" i="2"/>
  <c r="C80" i="2"/>
  <c r="G77" i="2" s="1"/>
  <c r="E55" i="2"/>
  <c r="K104" i="4" s="1"/>
  <c r="AZ101" i="4"/>
  <c r="BB101" i="4"/>
  <c r="BA101" i="4"/>
  <c r="K99" i="3"/>
  <c r="K105" i="3" s="1"/>
  <c r="L101" i="4"/>
  <c r="S101" i="4"/>
  <c r="AM101" i="4"/>
  <c r="K101" i="4"/>
  <c r="P101" i="4"/>
  <c r="R101" i="4"/>
  <c r="AL101" i="4"/>
  <c r="AO101" i="4"/>
  <c r="AP101" i="4"/>
  <c r="AQ101" i="4"/>
  <c r="AS101" i="4"/>
  <c r="AT101" i="4"/>
  <c r="AX101" i="4"/>
  <c r="Q101" i="4"/>
  <c r="AN101" i="4"/>
  <c r="AR101" i="4"/>
  <c r="AU101" i="4"/>
  <c r="AW101" i="4"/>
  <c r="M101" i="4"/>
  <c r="N101" i="4"/>
  <c r="O101" i="4"/>
  <c r="AV101" i="4"/>
  <c r="M99" i="3"/>
  <c r="K7" i="2"/>
  <c r="N2" i="3"/>
  <c r="M35" i="2"/>
  <c r="M40" i="2"/>
  <c r="N53" i="2" s="1"/>
  <c r="L65" i="2" s="1"/>
  <c r="E20" i="3"/>
  <c r="E22" i="3"/>
  <c r="E23" i="3"/>
  <c r="E21" i="3"/>
  <c r="K12" i="2"/>
  <c r="M57" i="2"/>
  <c r="K69" i="2" s="1"/>
  <c r="M54" i="2"/>
  <c r="K66" i="2" s="1"/>
  <c r="K11" i="2"/>
  <c r="M55" i="2"/>
  <c r="K67" i="2" s="1"/>
  <c r="K13" i="2"/>
  <c r="M56" i="2"/>
  <c r="K68" i="2" s="1"/>
  <c r="L7" i="2"/>
  <c r="M12" i="2" s="1"/>
  <c r="G69" i="2"/>
  <c r="H69" i="2"/>
  <c r="H66" i="2"/>
  <c r="G66" i="2"/>
  <c r="H68" i="2"/>
  <c r="G68" i="2"/>
  <c r="K10" i="2"/>
  <c r="K15" i="2"/>
  <c r="H67" i="2"/>
  <c r="G67" i="2"/>
  <c r="C40" i="2"/>
  <c r="C45" i="2" s="1"/>
  <c r="E40" i="2"/>
  <c r="I54" i="2"/>
  <c r="E66" i="2"/>
  <c r="K14" i="2"/>
  <c r="K8" i="2"/>
  <c r="K9" i="2"/>
  <c r="E56" i="2"/>
  <c r="C57" i="2"/>
  <c r="BY48" i="4" l="1"/>
  <c r="CE47" i="4"/>
  <c r="CH48" i="4"/>
  <c r="BF48" i="4"/>
  <c r="BE48" i="4"/>
  <c r="BC48" i="4"/>
  <c r="CH47" i="4"/>
  <c r="BM47" i="4"/>
  <c r="BS47" i="4"/>
  <c r="BT47" i="4"/>
  <c r="BV47" i="4"/>
  <c r="BX47" i="4"/>
  <c r="CJ47" i="4"/>
  <c r="BN47" i="4"/>
  <c r="BP47" i="4"/>
  <c r="BQ47" i="4"/>
  <c r="CO47" i="4"/>
  <c r="BU47" i="4"/>
  <c r="CT47" i="4"/>
  <c r="CU47" i="4"/>
  <c r="BZ47" i="4"/>
  <c r="BJ47" i="4"/>
  <c r="CD48" i="4"/>
  <c r="CG47" i="4"/>
  <c r="BK47" i="4"/>
  <c r="CI48" i="4"/>
  <c r="BM48" i="4"/>
  <c r="CL48" i="4"/>
  <c r="BQ48" i="4"/>
  <c r="BW47" i="4"/>
  <c r="BY47" i="4"/>
  <c r="CD47" i="4"/>
  <c r="BI48" i="4"/>
  <c r="BC47" i="4"/>
  <c r="CG48" i="4"/>
  <c r="BE47" i="4"/>
  <c r="CK47" i="4"/>
  <c r="BO47" i="4"/>
  <c r="CM48" i="4"/>
  <c r="CQ48" i="4"/>
  <c r="BV48" i="4"/>
  <c r="BR47" i="4"/>
  <c r="BD47" i="4"/>
  <c r="CR47" i="4"/>
  <c r="CF48" i="4"/>
  <c r="CN47" i="4"/>
  <c r="BW48" i="4"/>
  <c r="BO48" i="4"/>
  <c r="CN48" i="4"/>
  <c r="CP47" i="4"/>
  <c r="BF47" i="4"/>
  <c r="CF47" i="4"/>
  <c r="BL47" i="4"/>
  <c r="BP48" i="4"/>
  <c r="CS47" i="4"/>
  <c r="CA47" i="4"/>
  <c r="BI47" i="4"/>
  <c r="CE48" i="4"/>
  <c r="BL48" i="4"/>
  <c r="BN48" i="4"/>
  <c r="BR48" i="4"/>
  <c r="BT48" i="4"/>
  <c r="BX48" i="4"/>
  <c r="CB48" i="4"/>
  <c r="CJ48" i="4"/>
  <c r="CP48" i="4"/>
  <c r="CC47" i="4"/>
  <c r="CA48" i="4"/>
  <c r="BH48" i="4"/>
  <c r="BG47" i="4"/>
  <c r="CK48" i="4"/>
  <c r="CM47" i="4"/>
  <c r="CO48" i="4"/>
  <c r="CS48" i="4"/>
  <c r="CU48" i="4"/>
  <c r="BD48" i="4"/>
  <c r="CR48" i="4"/>
  <c r="BZ48" i="4"/>
  <c r="CB47" i="4"/>
  <c r="CC48" i="4"/>
  <c r="BK48" i="4"/>
  <c r="CL47" i="4"/>
  <c r="BS48" i="4"/>
  <c r="BU48" i="4"/>
  <c r="CT48" i="4"/>
  <c r="BG48" i="4"/>
  <c r="BH47" i="4"/>
  <c r="BJ48" i="4"/>
  <c r="CI47" i="4"/>
  <c r="CQ47" i="4"/>
  <c r="E49" i="4"/>
  <c r="E36" i="4"/>
  <c r="E50" i="4"/>
  <c r="E52" i="4"/>
  <c r="E35" i="4"/>
  <c r="E78" i="4"/>
  <c r="E51" i="4"/>
  <c r="E37" i="4"/>
  <c r="BB104" i="4"/>
  <c r="AT104" i="4"/>
  <c r="Q104" i="4"/>
  <c r="W104" i="4"/>
  <c r="AX104" i="4"/>
  <c r="L104" i="4"/>
  <c r="E67" i="2"/>
  <c r="AZ104" i="4"/>
  <c r="AV104" i="4"/>
  <c r="AR104" i="4"/>
  <c r="T104" i="4"/>
  <c r="O104" i="4"/>
  <c r="AY104" i="4"/>
  <c r="AU104" i="4"/>
  <c r="AQ104" i="4"/>
  <c r="S104" i="4"/>
  <c r="M104" i="4"/>
  <c r="I55" i="2"/>
  <c r="BA104" i="4"/>
  <c r="AW104" i="4"/>
  <c r="AS104" i="4"/>
  <c r="U104" i="4"/>
  <c r="P104" i="4"/>
  <c r="F80" i="2"/>
  <c r="CB107" i="4"/>
  <c r="BD107" i="4"/>
  <c r="BE107" i="4"/>
  <c r="CA107" i="4"/>
  <c r="BC107" i="4"/>
  <c r="CC107" i="4"/>
  <c r="BF107" i="4"/>
  <c r="BG107" i="4"/>
  <c r="CD107" i="4"/>
  <c r="BH107" i="4"/>
  <c r="CE107" i="4"/>
  <c r="CF107" i="4"/>
  <c r="BI107" i="4"/>
  <c r="CG107" i="4"/>
  <c r="BJ107" i="4"/>
  <c r="BK107" i="4"/>
  <c r="CH107" i="4"/>
  <c r="BL107" i="4"/>
  <c r="CI107" i="4"/>
  <c r="BM107" i="4"/>
  <c r="CJ107" i="4"/>
  <c r="CK107" i="4"/>
  <c r="BN107" i="4"/>
  <c r="CL107" i="4"/>
  <c r="BO107" i="4"/>
  <c r="CM107" i="4"/>
  <c r="BP107" i="4"/>
  <c r="BQ107" i="4"/>
  <c r="CN107" i="4"/>
  <c r="BR107" i="4"/>
  <c r="CO107" i="4"/>
  <c r="BS107" i="4"/>
  <c r="CP107" i="4"/>
  <c r="CQ107" i="4"/>
  <c r="BT107" i="4"/>
  <c r="BU107" i="4"/>
  <c r="CR107" i="4"/>
  <c r="CS107" i="4"/>
  <c r="BV107" i="4"/>
  <c r="CT107" i="4"/>
  <c r="BW107" i="4"/>
  <c r="CU107" i="4"/>
  <c r="BX107" i="4"/>
  <c r="BY107" i="4"/>
  <c r="BZ107" i="4"/>
  <c r="AP104" i="4"/>
  <c r="V104" i="4"/>
  <c r="R104" i="4"/>
  <c r="N104" i="4"/>
  <c r="F79" i="2"/>
  <c r="CA104" i="4"/>
  <c r="CB104" i="4"/>
  <c r="BC104" i="4"/>
  <c r="CC104" i="4"/>
  <c r="BD104" i="4"/>
  <c r="BF104" i="4"/>
  <c r="BE104" i="4"/>
  <c r="CD104" i="4"/>
  <c r="BG104" i="4"/>
  <c r="BH104" i="4"/>
  <c r="CE104" i="4"/>
  <c r="CF104" i="4"/>
  <c r="BI104" i="4"/>
  <c r="BJ104" i="4"/>
  <c r="CG104" i="4"/>
  <c r="BK104" i="4"/>
  <c r="CH104" i="4"/>
  <c r="BL104" i="4"/>
  <c r="CI104" i="4"/>
  <c r="BM104" i="4"/>
  <c r="CJ104" i="4"/>
  <c r="CK104" i="4"/>
  <c r="BN104" i="4"/>
  <c r="CL104" i="4"/>
  <c r="BO104" i="4"/>
  <c r="BP104" i="4"/>
  <c r="CM104" i="4"/>
  <c r="BQ104" i="4"/>
  <c r="CN104" i="4"/>
  <c r="CO104" i="4"/>
  <c r="BR104" i="4"/>
  <c r="CP104" i="4"/>
  <c r="BS104" i="4"/>
  <c r="CQ104" i="4"/>
  <c r="BT104" i="4"/>
  <c r="CR104" i="4"/>
  <c r="BU104" i="4"/>
  <c r="CS104" i="4"/>
  <c r="BV104" i="4"/>
  <c r="BW104" i="4"/>
  <c r="CT104" i="4"/>
  <c r="BX104" i="4"/>
  <c r="CU104" i="4"/>
  <c r="BY104" i="4"/>
  <c r="BZ104" i="4"/>
  <c r="G80" i="2"/>
  <c r="G82" i="2" s="1"/>
  <c r="I31" i="6" s="1"/>
  <c r="C82" i="2"/>
  <c r="T101" i="4"/>
  <c r="K100" i="3"/>
  <c r="K106" i="3" s="1"/>
  <c r="K20" i="3" s="1"/>
  <c r="K112" i="3"/>
  <c r="L112" i="3" s="1"/>
  <c r="M112" i="3" s="1"/>
  <c r="N112" i="3" s="1"/>
  <c r="L100" i="3"/>
  <c r="K113" i="3"/>
  <c r="L113" i="3" s="1"/>
  <c r="M113" i="3" s="1"/>
  <c r="N113" i="3" s="1"/>
  <c r="K48" i="4"/>
  <c r="AX48" i="4"/>
  <c r="BB47" i="4"/>
  <c r="AZ48" i="4"/>
  <c r="M100" i="3"/>
  <c r="L107" i="4"/>
  <c r="P107" i="4"/>
  <c r="T107" i="4"/>
  <c r="X107" i="4"/>
  <c r="AT107" i="4"/>
  <c r="AX107" i="4"/>
  <c r="BB107" i="4"/>
  <c r="M107" i="4"/>
  <c r="Q107" i="4"/>
  <c r="U107" i="4"/>
  <c r="Y107" i="4"/>
  <c r="AU107" i="4"/>
  <c r="AY107" i="4"/>
  <c r="N107" i="4"/>
  <c r="R107" i="4"/>
  <c r="V107" i="4"/>
  <c r="Z107" i="4"/>
  <c r="AV107" i="4"/>
  <c r="AZ107" i="4"/>
  <c r="K107" i="4"/>
  <c r="O107" i="4"/>
  <c r="S107" i="4"/>
  <c r="W107" i="4"/>
  <c r="AA107" i="4"/>
  <c r="AW107" i="4"/>
  <c r="BA107" i="4"/>
  <c r="BA48" i="4"/>
  <c r="N48" i="4"/>
  <c r="R48" i="4"/>
  <c r="W48" i="4"/>
  <c r="AA48" i="4"/>
  <c r="AN47" i="4"/>
  <c r="AW47" i="4"/>
  <c r="AM48" i="4"/>
  <c r="AT48" i="4"/>
  <c r="R47" i="4"/>
  <c r="AA47" i="4"/>
  <c r="AE48" i="4"/>
  <c r="AI47" i="4"/>
  <c r="AQ47" i="4"/>
  <c r="AV48" i="4"/>
  <c r="AC48" i="4"/>
  <c r="AH48" i="4"/>
  <c r="AO47" i="4"/>
  <c r="AZ47" i="4"/>
  <c r="O48" i="4"/>
  <c r="AG48" i="4"/>
  <c r="AK48" i="4"/>
  <c r="AO48" i="4"/>
  <c r="AR47" i="4"/>
  <c r="M47" i="4"/>
  <c r="Q47" i="4"/>
  <c r="V47" i="4"/>
  <c r="Z47" i="4"/>
  <c r="AN48" i="4"/>
  <c r="AU47" i="4"/>
  <c r="K47" i="4"/>
  <c r="W47" i="4"/>
  <c r="AG47" i="4"/>
  <c r="AS47" i="4"/>
  <c r="AX47" i="4"/>
  <c r="U47" i="4"/>
  <c r="Z48" i="4"/>
  <c r="AD48" i="4"/>
  <c r="AP48" i="4"/>
  <c r="AW48" i="4"/>
  <c r="L47" i="4"/>
  <c r="U48" i="4"/>
  <c r="Y47" i="4"/>
  <c r="AD47" i="4"/>
  <c r="AH47" i="4"/>
  <c r="AS48" i="4"/>
  <c r="S48" i="4"/>
  <c r="AJ47" i="4"/>
  <c r="AV47" i="4"/>
  <c r="O47" i="4"/>
  <c r="Y48" i="4"/>
  <c r="AP47" i="4"/>
  <c r="AT47" i="4"/>
  <c r="AY48" i="4"/>
  <c r="L48" i="4"/>
  <c r="V48" i="4"/>
  <c r="AJ48" i="4"/>
  <c r="AY47" i="4"/>
  <c r="M48" i="4"/>
  <c r="Q48" i="4"/>
  <c r="AE47" i="4"/>
  <c r="AI48" i="4"/>
  <c r="AL48" i="4"/>
  <c r="N47" i="4"/>
  <c r="AC47" i="4"/>
  <c r="AL47" i="4"/>
  <c r="AM47" i="4"/>
  <c r="AQ48" i="4"/>
  <c r="S47" i="4"/>
  <c r="AK47" i="4"/>
  <c r="AR48" i="4"/>
  <c r="AU48" i="4"/>
  <c r="BA47" i="4"/>
  <c r="BB48" i="4"/>
  <c r="L105" i="3"/>
  <c r="M105" i="3" s="1"/>
  <c r="N101" i="3"/>
  <c r="N100" i="3"/>
  <c r="N99" i="3"/>
  <c r="O2" i="3"/>
  <c r="M8" i="2"/>
  <c r="E11" i="3"/>
  <c r="M68" i="2"/>
  <c r="N68" i="2" s="1"/>
  <c r="E9" i="3"/>
  <c r="M66" i="2"/>
  <c r="N66" i="2" s="1"/>
  <c r="E12" i="3"/>
  <c r="M69" i="2"/>
  <c r="N69" i="2" s="1"/>
  <c r="E10" i="3"/>
  <c r="M67" i="2"/>
  <c r="N67" i="2" s="1"/>
  <c r="E57" i="2"/>
  <c r="C58" i="2"/>
  <c r="C65" i="2"/>
  <c r="C70" i="2" s="1"/>
  <c r="J45" i="2"/>
  <c r="C100" i="3" s="1"/>
  <c r="E65" i="3" s="1"/>
  <c r="E68" i="3" s="1"/>
  <c r="E68" i="2"/>
  <c r="N102" i="3" s="1"/>
  <c r="I56" i="2"/>
  <c r="M45" i="2"/>
  <c r="N58" i="2"/>
  <c r="E45" i="2"/>
  <c r="H45" i="2" s="1"/>
  <c r="H40" i="2"/>
  <c r="J53" i="2"/>
  <c r="F53" i="2" s="1"/>
  <c r="D45" i="2"/>
  <c r="E64" i="4" s="1"/>
  <c r="E66" i="4" s="1"/>
  <c r="K45" i="2"/>
  <c r="M53" i="2"/>
  <c r="L45" i="2"/>
  <c r="D65" i="2"/>
  <c r="D70" i="2" s="1"/>
  <c r="M7" i="2"/>
  <c r="M10" i="2"/>
  <c r="M14" i="2"/>
  <c r="M13" i="2"/>
  <c r="M11" i="2"/>
  <c r="M9" i="2"/>
  <c r="M15" i="2"/>
  <c r="CB29" i="4" l="1"/>
  <c r="CB39" i="4"/>
  <c r="BC29" i="4"/>
  <c r="BC39" i="4"/>
  <c r="BD29" i="4"/>
  <c r="BE39" i="4"/>
  <c r="BE30" i="4"/>
  <c r="CA30" i="4"/>
  <c r="CB30" i="4"/>
  <c r="BC30" i="4"/>
  <c r="BF39" i="4"/>
  <c r="CA29" i="4"/>
  <c r="CA39" i="4"/>
  <c r="CC30" i="4"/>
  <c r="CC39" i="4"/>
  <c r="BD30" i="4"/>
  <c r="BE29" i="4"/>
  <c r="CC29" i="4"/>
  <c r="BF30" i="4"/>
  <c r="BD39" i="4"/>
  <c r="BF29" i="4"/>
  <c r="BG29" i="4"/>
  <c r="CD29" i="4"/>
  <c r="BG30" i="4"/>
  <c r="CD30" i="4"/>
  <c r="CD39" i="4"/>
  <c r="BG39" i="4"/>
  <c r="CE30" i="4"/>
  <c r="BH29" i="4"/>
  <c r="BH30" i="4"/>
  <c r="CE29" i="4"/>
  <c r="BH39" i="4"/>
  <c r="CE39" i="4"/>
  <c r="CF30" i="4"/>
  <c r="BI30" i="4"/>
  <c r="CF39" i="4"/>
  <c r="CF29" i="4"/>
  <c r="BI39" i="4"/>
  <c r="BI29" i="4"/>
  <c r="CG30" i="4"/>
  <c r="BJ30" i="4"/>
  <c r="BJ39" i="4"/>
  <c r="CG29" i="4"/>
  <c r="BJ29" i="4"/>
  <c r="CG39" i="4"/>
  <c r="BK29" i="4"/>
  <c r="BK39" i="4"/>
  <c r="CH29" i="4"/>
  <c r="BK30" i="4"/>
  <c r="CH39" i="4"/>
  <c r="CH30" i="4"/>
  <c r="BL39" i="4"/>
  <c r="CI30" i="4"/>
  <c r="CI29" i="4"/>
  <c r="CI39" i="4"/>
  <c r="BL29" i="4"/>
  <c r="BL30" i="4"/>
  <c r="BM29" i="4"/>
  <c r="BM30" i="4"/>
  <c r="CJ39" i="4"/>
  <c r="BM39" i="4"/>
  <c r="CJ30" i="4"/>
  <c r="CJ29" i="4"/>
  <c r="CK30" i="4"/>
  <c r="CK29" i="4"/>
  <c r="BN30" i="4"/>
  <c r="CK39" i="4"/>
  <c r="BN39" i="4"/>
  <c r="BN29" i="4"/>
  <c r="BO29" i="4"/>
  <c r="CL30" i="4"/>
  <c r="CL39" i="4"/>
  <c r="CL29" i="4"/>
  <c r="BO30" i="4"/>
  <c r="BO39" i="4"/>
  <c r="BP39" i="4"/>
  <c r="CM30" i="4"/>
  <c r="BP30" i="4"/>
  <c r="BP29" i="4"/>
  <c r="CM29" i="4"/>
  <c r="CM39" i="4"/>
  <c r="CN30" i="4"/>
  <c r="CN29" i="4"/>
  <c r="CN39" i="4"/>
  <c r="BQ29" i="4"/>
  <c r="BQ39" i="4"/>
  <c r="BQ30" i="4"/>
  <c r="CO30" i="4"/>
  <c r="BR29" i="4"/>
  <c r="CO29" i="4"/>
  <c r="BR39" i="4"/>
  <c r="BR30" i="4"/>
  <c r="CO39" i="4"/>
  <c r="CP39" i="4"/>
  <c r="BS29" i="4"/>
  <c r="BS30" i="4"/>
  <c r="CP30" i="4"/>
  <c r="CP29" i="4"/>
  <c r="BS39" i="4"/>
  <c r="BT30" i="4"/>
  <c r="BT39" i="4"/>
  <c r="CQ29" i="4"/>
  <c r="CQ39" i="4"/>
  <c r="BT29" i="4"/>
  <c r="CQ30" i="4"/>
  <c r="CR29" i="4"/>
  <c r="BU30" i="4"/>
  <c r="BU29" i="4"/>
  <c r="CR39" i="4"/>
  <c r="CR30" i="4"/>
  <c r="BU39" i="4"/>
  <c r="CS30" i="4"/>
  <c r="BV30" i="4"/>
  <c r="CS39" i="4"/>
  <c r="CS29" i="4"/>
  <c r="BV39" i="4"/>
  <c r="BV29" i="4"/>
  <c r="BW29" i="4"/>
  <c r="CT39" i="4"/>
  <c r="BW39" i="4"/>
  <c r="BW30" i="4"/>
  <c r="CT29" i="4"/>
  <c r="CT30" i="4"/>
  <c r="CU29" i="4"/>
  <c r="BX30" i="4"/>
  <c r="BX39" i="4"/>
  <c r="CU30" i="4"/>
  <c r="BX29" i="4"/>
  <c r="CU39" i="4"/>
  <c r="BY39" i="4"/>
  <c r="BY29" i="4"/>
  <c r="BY30" i="4"/>
  <c r="BZ29" i="4"/>
  <c r="BZ30" i="4"/>
  <c r="BZ39" i="4"/>
  <c r="K101" i="3"/>
  <c r="K107" i="3" s="1"/>
  <c r="K21" i="3" s="1"/>
  <c r="I46" i="4"/>
  <c r="M101" i="3"/>
  <c r="L101" i="3"/>
  <c r="CA37" i="4"/>
  <c r="BC37" i="4"/>
  <c r="CB37" i="4"/>
  <c r="BE37" i="4"/>
  <c r="BF37" i="4"/>
  <c r="CC37" i="4"/>
  <c r="BD37" i="4"/>
  <c r="CD37" i="4"/>
  <c r="BG37" i="4"/>
  <c r="CE37" i="4"/>
  <c r="BH37" i="4"/>
  <c r="CF37" i="4"/>
  <c r="BI37" i="4"/>
  <c r="CG37" i="4"/>
  <c r="BJ37" i="4"/>
  <c r="CH37" i="4"/>
  <c r="BK37" i="4"/>
  <c r="BL37" i="4"/>
  <c r="CI37" i="4"/>
  <c r="CJ37" i="4"/>
  <c r="BM37" i="4"/>
  <c r="BN37" i="4"/>
  <c r="CK37" i="4"/>
  <c r="BO37" i="4"/>
  <c r="CL37" i="4"/>
  <c r="BP37" i="4"/>
  <c r="CM37" i="4"/>
  <c r="CN37" i="4"/>
  <c r="BQ37" i="4"/>
  <c r="CO37" i="4"/>
  <c r="BR37" i="4"/>
  <c r="BS37" i="4"/>
  <c r="CP37" i="4"/>
  <c r="BT37" i="4"/>
  <c r="CQ37" i="4"/>
  <c r="CR37" i="4"/>
  <c r="BU37" i="4"/>
  <c r="BV37" i="4"/>
  <c r="CS37" i="4"/>
  <c r="BW37" i="4"/>
  <c r="CT37" i="4"/>
  <c r="CU37" i="4"/>
  <c r="BX37" i="4"/>
  <c r="BY37" i="4"/>
  <c r="BZ37" i="4"/>
  <c r="I52" i="4"/>
  <c r="CC36" i="4"/>
  <c r="BC36" i="4"/>
  <c r="CA36" i="4"/>
  <c r="CB36" i="4"/>
  <c r="BF36" i="4"/>
  <c r="BE36" i="4"/>
  <c r="BD36" i="4"/>
  <c r="BG36" i="4"/>
  <c r="CD36" i="4"/>
  <c r="BH36" i="4"/>
  <c r="CE36" i="4"/>
  <c r="BI36" i="4"/>
  <c r="CF36" i="4"/>
  <c r="CG36" i="4"/>
  <c r="BJ36" i="4"/>
  <c r="CH36" i="4"/>
  <c r="BK36" i="4"/>
  <c r="CI36" i="4"/>
  <c r="BL36" i="4"/>
  <c r="CJ36" i="4"/>
  <c r="BM36" i="4"/>
  <c r="CK36" i="4"/>
  <c r="BN36" i="4"/>
  <c r="BO36" i="4"/>
  <c r="CL36" i="4"/>
  <c r="BP36" i="4"/>
  <c r="CM36" i="4"/>
  <c r="CN36" i="4"/>
  <c r="BQ36" i="4"/>
  <c r="CO36" i="4"/>
  <c r="BR36" i="4"/>
  <c r="CP36" i="4"/>
  <c r="BS36" i="4"/>
  <c r="CQ36" i="4"/>
  <c r="BT36" i="4"/>
  <c r="CR36" i="4"/>
  <c r="BU36" i="4"/>
  <c r="CS36" i="4"/>
  <c r="BV36" i="4"/>
  <c r="BW36" i="4"/>
  <c r="CT36" i="4"/>
  <c r="BX36" i="4"/>
  <c r="CU36" i="4"/>
  <c r="BY36" i="4"/>
  <c r="BZ36" i="4"/>
  <c r="CA35" i="4"/>
  <c r="CB35" i="4"/>
  <c r="BC35" i="4"/>
  <c r="BE35" i="4"/>
  <c r="BF35" i="4"/>
  <c r="BD35" i="4"/>
  <c r="CC35" i="4"/>
  <c r="BG35" i="4"/>
  <c r="CD35" i="4"/>
  <c r="BH35" i="4"/>
  <c r="CE35" i="4"/>
  <c r="CF35" i="4"/>
  <c r="BI35" i="4"/>
  <c r="BJ35" i="4"/>
  <c r="CG35" i="4"/>
  <c r="BK35" i="4"/>
  <c r="CH35" i="4"/>
  <c r="BL35" i="4"/>
  <c r="CI35" i="4"/>
  <c r="CJ35" i="4"/>
  <c r="BM35" i="4"/>
  <c r="BN35" i="4"/>
  <c r="CK35" i="4"/>
  <c r="BO35" i="4"/>
  <c r="CL35" i="4"/>
  <c r="CM35" i="4"/>
  <c r="BP35" i="4"/>
  <c r="BQ35" i="4"/>
  <c r="CN35" i="4"/>
  <c r="BR35" i="4"/>
  <c r="CO35" i="4"/>
  <c r="CP35" i="4"/>
  <c r="BS35" i="4"/>
  <c r="CQ35" i="4"/>
  <c r="BT35" i="4"/>
  <c r="CR35" i="4"/>
  <c r="BU35" i="4"/>
  <c r="BV35" i="4"/>
  <c r="CS35" i="4"/>
  <c r="CT35" i="4"/>
  <c r="BW35" i="4"/>
  <c r="BX35" i="4"/>
  <c r="CU35" i="4"/>
  <c r="BY35" i="4"/>
  <c r="BZ35" i="4"/>
  <c r="E54" i="4"/>
  <c r="D20" i="6" s="1"/>
  <c r="X104" i="4"/>
  <c r="Y104" i="4" s="1"/>
  <c r="U101" i="4"/>
  <c r="V101" i="4" s="1"/>
  <c r="W101" i="4" s="1"/>
  <c r="X101" i="4" s="1"/>
  <c r="CC110" i="4"/>
  <c r="CC112" i="4" s="1"/>
  <c r="BC110" i="4"/>
  <c r="BC112" i="4" s="1"/>
  <c r="CB110" i="4"/>
  <c r="CB112" i="4" s="1"/>
  <c r="CA110" i="4"/>
  <c r="CA112" i="4" s="1"/>
  <c r="BD110" i="4"/>
  <c r="BD112" i="4" s="1"/>
  <c r="BF110" i="4"/>
  <c r="BF112" i="4" s="1"/>
  <c r="BE110" i="4"/>
  <c r="BE112" i="4" s="1"/>
  <c r="CD110" i="4"/>
  <c r="CD112" i="4" s="1"/>
  <c r="BG110" i="4"/>
  <c r="BG112" i="4" s="1"/>
  <c r="CE110" i="4"/>
  <c r="CE112" i="4" s="1"/>
  <c r="BH110" i="4"/>
  <c r="BH112" i="4" s="1"/>
  <c r="BI110" i="4"/>
  <c r="BI112" i="4" s="1"/>
  <c r="CF110" i="4"/>
  <c r="CF112" i="4" s="1"/>
  <c r="CG110" i="4"/>
  <c r="CG112" i="4" s="1"/>
  <c r="BJ110" i="4"/>
  <c r="BJ112" i="4" s="1"/>
  <c r="CH110" i="4"/>
  <c r="CH112" i="4" s="1"/>
  <c r="BK110" i="4"/>
  <c r="BK112" i="4" s="1"/>
  <c r="CI110" i="4"/>
  <c r="CI112" i="4" s="1"/>
  <c r="BL110" i="4"/>
  <c r="BL112" i="4" s="1"/>
  <c r="CJ110" i="4"/>
  <c r="CJ112" i="4" s="1"/>
  <c r="BM110" i="4"/>
  <c r="BM112" i="4" s="1"/>
  <c r="BN110" i="4"/>
  <c r="BN112" i="4" s="1"/>
  <c r="CK110" i="4"/>
  <c r="CK112" i="4" s="1"/>
  <c r="CL110" i="4"/>
  <c r="CL112" i="4" s="1"/>
  <c r="BO110" i="4"/>
  <c r="BO112" i="4" s="1"/>
  <c r="CM110" i="4"/>
  <c r="BP110" i="4"/>
  <c r="BP112" i="4" s="1"/>
  <c r="CN110" i="4"/>
  <c r="CN112" i="4" s="1"/>
  <c r="BQ110" i="4"/>
  <c r="BQ112" i="4" s="1"/>
  <c r="CO110" i="4"/>
  <c r="CO112" i="4" s="1"/>
  <c r="BR110" i="4"/>
  <c r="BR112" i="4" s="1"/>
  <c r="CP110" i="4"/>
  <c r="CP112" i="4" s="1"/>
  <c r="BS110" i="4"/>
  <c r="BS112" i="4" s="1"/>
  <c r="BT110" i="4"/>
  <c r="BT112" i="4" s="1"/>
  <c r="CQ110" i="4"/>
  <c r="CQ112" i="4" s="1"/>
  <c r="BU110" i="4"/>
  <c r="BU112" i="4" s="1"/>
  <c r="CR110" i="4"/>
  <c r="CR112" i="4" s="1"/>
  <c r="CS110" i="4"/>
  <c r="CS112" i="4" s="1"/>
  <c r="BV110" i="4"/>
  <c r="BV112" i="4" s="1"/>
  <c r="CT110" i="4"/>
  <c r="CT112" i="4" s="1"/>
  <c r="BW110" i="4"/>
  <c r="BW112" i="4" s="1"/>
  <c r="CU110" i="4"/>
  <c r="CU112" i="4" s="1"/>
  <c r="BX110" i="4"/>
  <c r="BX112" i="4" s="1"/>
  <c r="BY110" i="4"/>
  <c r="BY112" i="4" s="1"/>
  <c r="BZ110" i="4"/>
  <c r="BZ112" i="4" s="1"/>
  <c r="CM112" i="4"/>
  <c r="E58" i="2"/>
  <c r="F81" i="2"/>
  <c r="F82" i="2" s="1"/>
  <c r="M58" i="2"/>
  <c r="K65" i="2"/>
  <c r="M65" i="2" s="1"/>
  <c r="N65" i="2" s="1"/>
  <c r="Z104" i="4"/>
  <c r="AA104" i="4" s="1"/>
  <c r="E33" i="4"/>
  <c r="E81" i="4"/>
  <c r="E74" i="4"/>
  <c r="E77" i="4"/>
  <c r="E28" i="4"/>
  <c r="AT28" i="4" s="1"/>
  <c r="E38" i="4"/>
  <c r="E34" i="4"/>
  <c r="U34" i="4" s="1"/>
  <c r="E32" i="4"/>
  <c r="L32" i="4" s="1"/>
  <c r="E76" i="4"/>
  <c r="D21" i="6"/>
  <c r="E75" i="4"/>
  <c r="E71" i="4"/>
  <c r="E31" i="4"/>
  <c r="W31" i="4" s="1"/>
  <c r="AZ110" i="4"/>
  <c r="AZ112" i="4" s="1"/>
  <c r="AB110" i="4"/>
  <c r="X110" i="4"/>
  <c r="T110" i="4"/>
  <c r="P110" i="4"/>
  <c r="L110" i="4"/>
  <c r="L112" i="4" s="1"/>
  <c r="AB107" i="4"/>
  <c r="N105" i="3"/>
  <c r="AE110" i="4"/>
  <c r="AA110" i="4"/>
  <c r="W110" i="4"/>
  <c r="S110" i="4"/>
  <c r="O110" i="4"/>
  <c r="O112" i="4" s="1"/>
  <c r="K110" i="4"/>
  <c r="AW54" i="4"/>
  <c r="AQ53" i="5" s="1"/>
  <c r="BB110" i="4"/>
  <c r="BB112" i="4" s="1"/>
  <c r="AD110" i="4"/>
  <c r="Z110" i="4"/>
  <c r="V110" i="4"/>
  <c r="R110" i="4"/>
  <c r="N110" i="4"/>
  <c r="N112" i="4" s="1"/>
  <c r="L107" i="3"/>
  <c r="M107" i="3" s="1"/>
  <c r="N107" i="3" s="1"/>
  <c r="L39" i="4"/>
  <c r="L37" i="4"/>
  <c r="L29" i="4"/>
  <c r="L36" i="4"/>
  <c r="L30" i="4"/>
  <c r="L35" i="4"/>
  <c r="M29" i="4"/>
  <c r="M30" i="4"/>
  <c r="M35" i="4"/>
  <c r="M37" i="4"/>
  <c r="M39" i="4"/>
  <c r="M36" i="4"/>
  <c r="N36" i="4"/>
  <c r="N29" i="4"/>
  <c r="N37" i="4"/>
  <c r="N35" i="4"/>
  <c r="N39" i="4"/>
  <c r="N30" i="4"/>
  <c r="O37" i="4"/>
  <c r="O29" i="4"/>
  <c r="O30" i="4"/>
  <c r="O35" i="4"/>
  <c r="O36" i="4"/>
  <c r="O39" i="4"/>
  <c r="P36" i="4"/>
  <c r="P29" i="4"/>
  <c r="P30" i="4"/>
  <c r="P37" i="4"/>
  <c r="P39" i="4"/>
  <c r="P35" i="4"/>
  <c r="Q35" i="4"/>
  <c r="Q37" i="4"/>
  <c r="Q30" i="4"/>
  <c r="Q39" i="4"/>
  <c r="Q29" i="4"/>
  <c r="Q36" i="4"/>
  <c r="R35" i="4"/>
  <c r="R39" i="4"/>
  <c r="R36" i="4"/>
  <c r="R30" i="4"/>
  <c r="R37" i="4"/>
  <c r="R29" i="4"/>
  <c r="S30" i="4"/>
  <c r="S29" i="4"/>
  <c r="S35" i="4"/>
  <c r="S39" i="4"/>
  <c r="S36" i="4"/>
  <c r="S37" i="4"/>
  <c r="T37" i="4"/>
  <c r="T39" i="4"/>
  <c r="T35" i="4"/>
  <c r="T29" i="4"/>
  <c r="T30" i="4"/>
  <c r="T36" i="4"/>
  <c r="U35" i="4"/>
  <c r="U37" i="4"/>
  <c r="U36" i="4"/>
  <c r="U39" i="4"/>
  <c r="U29" i="4"/>
  <c r="U30" i="4"/>
  <c r="V39" i="4"/>
  <c r="V29" i="4"/>
  <c r="V30" i="4"/>
  <c r="V37" i="4"/>
  <c r="V36" i="4"/>
  <c r="V35" i="4"/>
  <c r="W30" i="4"/>
  <c r="W35" i="4"/>
  <c r="W39" i="4"/>
  <c r="W29" i="4"/>
  <c r="W36" i="4"/>
  <c r="W37" i="4"/>
  <c r="X39" i="4"/>
  <c r="X35" i="4"/>
  <c r="X36" i="4"/>
  <c r="X30" i="4"/>
  <c r="X37" i="4"/>
  <c r="X29" i="4"/>
  <c r="Y35" i="4"/>
  <c r="Y37" i="4"/>
  <c r="Y30" i="4"/>
  <c r="Y36" i="4"/>
  <c r="Y39" i="4"/>
  <c r="Y29" i="4"/>
  <c r="Z30" i="4"/>
  <c r="Z35" i="4"/>
  <c r="Z37" i="4"/>
  <c r="Z36" i="4"/>
  <c r="Z39" i="4"/>
  <c r="Z29" i="4"/>
  <c r="AA35" i="4"/>
  <c r="AA36" i="4"/>
  <c r="AA39" i="4"/>
  <c r="AA30" i="4"/>
  <c r="AA37" i="4"/>
  <c r="AA29" i="4"/>
  <c r="AB37" i="4"/>
  <c r="AB36" i="4"/>
  <c r="AB30" i="4"/>
  <c r="AB29" i="4"/>
  <c r="AB39" i="4"/>
  <c r="AB35" i="4"/>
  <c r="AC29" i="4"/>
  <c r="AC30" i="4"/>
  <c r="AC35" i="4"/>
  <c r="AC39" i="4"/>
  <c r="AC37" i="4"/>
  <c r="AC36" i="4"/>
  <c r="AD39" i="4"/>
  <c r="AD35" i="4"/>
  <c r="AD36" i="4"/>
  <c r="AD37" i="4"/>
  <c r="AD30" i="4"/>
  <c r="AD29" i="4"/>
  <c r="AE35" i="4"/>
  <c r="AE39" i="4"/>
  <c r="AE36" i="4"/>
  <c r="AE30" i="4"/>
  <c r="AE37" i="4"/>
  <c r="AE29" i="4"/>
  <c r="AF37" i="4"/>
  <c r="AF35" i="4"/>
  <c r="AF30" i="4"/>
  <c r="AF36" i="4"/>
  <c r="AF29" i="4"/>
  <c r="AF39" i="4"/>
  <c r="AG39" i="4"/>
  <c r="AG29" i="4"/>
  <c r="AG36" i="4"/>
  <c r="AG30" i="4"/>
  <c r="AG35" i="4"/>
  <c r="AG37" i="4"/>
  <c r="AH36" i="4"/>
  <c r="AH29" i="4"/>
  <c r="AH39" i="4"/>
  <c r="AH37" i="4"/>
  <c r="AH35" i="4"/>
  <c r="AH30" i="4"/>
  <c r="AI35" i="4"/>
  <c r="AI30" i="4"/>
  <c r="AI29" i="4"/>
  <c r="AI37" i="4"/>
  <c r="AI39" i="4"/>
  <c r="AI36" i="4"/>
  <c r="AJ36" i="4"/>
  <c r="AJ39" i="4"/>
  <c r="AJ37" i="4"/>
  <c r="AJ29" i="4"/>
  <c r="AJ30" i="4"/>
  <c r="AJ35" i="4"/>
  <c r="AK35" i="4"/>
  <c r="AK37" i="4"/>
  <c r="AK36" i="4"/>
  <c r="AK39" i="4"/>
  <c r="AK29" i="4"/>
  <c r="AK30" i="4"/>
  <c r="AL39" i="4"/>
  <c r="AL29" i="4"/>
  <c r="AL30" i="4"/>
  <c r="AL37" i="4"/>
  <c r="AL36" i="4"/>
  <c r="AL35" i="4"/>
  <c r="AM35" i="4"/>
  <c r="AM29" i="4"/>
  <c r="AM36" i="4"/>
  <c r="AM37" i="4"/>
  <c r="AM39" i="4"/>
  <c r="AM30" i="4"/>
  <c r="AN35" i="4"/>
  <c r="AN30" i="4"/>
  <c r="AN39" i="4"/>
  <c r="AN29" i="4"/>
  <c r="AN37" i="4"/>
  <c r="AN36" i="4"/>
  <c r="AO29" i="4"/>
  <c r="AO30" i="4"/>
  <c r="AO35" i="4"/>
  <c r="AO37" i="4"/>
  <c r="AO36" i="4"/>
  <c r="AO39" i="4"/>
  <c r="AP30" i="4"/>
  <c r="AP35" i="4"/>
  <c r="AP37" i="4"/>
  <c r="AP29" i="4"/>
  <c r="AP36" i="4"/>
  <c r="AP39" i="4"/>
  <c r="AQ29" i="4"/>
  <c r="AQ35" i="4"/>
  <c r="AQ36" i="4"/>
  <c r="AQ37" i="4"/>
  <c r="AQ39" i="4"/>
  <c r="AQ30" i="4"/>
  <c r="AR37" i="4"/>
  <c r="AR29" i="4"/>
  <c r="AR30" i="4"/>
  <c r="AR36" i="4"/>
  <c r="AR39" i="4"/>
  <c r="AR35" i="4"/>
  <c r="AS37" i="4"/>
  <c r="AS29" i="4"/>
  <c r="AS35" i="4"/>
  <c r="AS36" i="4"/>
  <c r="AS39" i="4"/>
  <c r="AS30" i="4"/>
  <c r="AT39" i="4"/>
  <c r="AT36" i="4"/>
  <c r="AT35" i="4"/>
  <c r="AT30" i="4"/>
  <c r="AT37" i="4"/>
  <c r="AT29" i="4"/>
  <c r="AU29" i="4"/>
  <c r="AU30" i="4"/>
  <c r="AU36" i="4"/>
  <c r="AU37" i="4"/>
  <c r="AU35" i="4"/>
  <c r="AU39" i="4"/>
  <c r="AV37" i="4"/>
  <c r="AV36" i="4"/>
  <c r="AV29" i="4"/>
  <c r="AV35" i="4"/>
  <c r="AV39" i="4"/>
  <c r="AV30" i="4"/>
  <c r="AW39" i="4"/>
  <c r="AW35" i="4"/>
  <c r="AW30" i="4"/>
  <c r="AW37" i="4"/>
  <c r="AW29" i="4"/>
  <c r="AW36" i="4"/>
  <c r="AX37" i="4"/>
  <c r="AX39" i="4"/>
  <c r="AX35" i="4"/>
  <c r="AX30" i="4"/>
  <c r="AX36" i="4"/>
  <c r="AX29" i="4"/>
  <c r="AY36" i="4"/>
  <c r="AY35" i="4"/>
  <c r="AY30" i="4"/>
  <c r="AY29" i="4"/>
  <c r="AY37" i="4"/>
  <c r="AY39" i="4"/>
  <c r="AZ36" i="4"/>
  <c r="AZ39" i="4"/>
  <c r="AZ37" i="4"/>
  <c r="AZ29" i="4"/>
  <c r="AZ35" i="4"/>
  <c r="AZ30" i="4"/>
  <c r="BA39" i="4"/>
  <c r="BA29" i="4"/>
  <c r="BA35" i="4"/>
  <c r="BA37" i="4"/>
  <c r="BA36" i="4"/>
  <c r="BA30" i="4"/>
  <c r="BB29" i="4"/>
  <c r="BB35" i="4"/>
  <c r="BB39" i="4"/>
  <c r="BB36" i="4"/>
  <c r="BB30" i="4"/>
  <c r="BB37" i="4"/>
  <c r="K114" i="3"/>
  <c r="L114" i="3" s="1"/>
  <c r="M114" i="3" s="1"/>
  <c r="N114" i="3" s="1"/>
  <c r="O114" i="3" s="1"/>
  <c r="K102" i="3"/>
  <c r="K108" i="3" s="1"/>
  <c r="K22" i="3" s="1"/>
  <c r="L102" i="3"/>
  <c r="M102" i="3"/>
  <c r="BA110" i="4"/>
  <c r="BA112" i="4" s="1"/>
  <c r="AC110" i="4"/>
  <c r="Y110" i="4"/>
  <c r="U110" i="4"/>
  <c r="Q110" i="4"/>
  <c r="M110" i="4"/>
  <c r="M112" i="4" s="1"/>
  <c r="L106" i="3"/>
  <c r="M106" i="3" s="1"/>
  <c r="N106" i="3" s="1"/>
  <c r="O113" i="3"/>
  <c r="P2" i="3"/>
  <c r="O101" i="3"/>
  <c r="O100" i="3"/>
  <c r="O99" i="3"/>
  <c r="O102" i="3"/>
  <c r="O112" i="3"/>
  <c r="J58" i="2"/>
  <c r="K118" i="3"/>
  <c r="K9" i="3" s="1"/>
  <c r="K119" i="3"/>
  <c r="K10" i="3" s="1"/>
  <c r="E19" i="3"/>
  <c r="E8" i="3"/>
  <c r="Q2" i="3"/>
  <c r="I57" i="2"/>
  <c r="E69" i="2"/>
  <c r="O103" i="3" s="1"/>
  <c r="E51" i="3"/>
  <c r="E47" i="3"/>
  <c r="C102" i="3"/>
  <c r="E50" i="3"/>
  <c r="E46" i="3"/>
  <c r="E49" i="3"/>
  <c r="E48" i="3"/>
  <c r="G65" i="2"/>
  <c r="H65" i="2"/>
  <c r="H70" i="2" s="1"/>
  <c r="I29" i="4" l="1"/>
  <c r="I30" i="4"/>
  <c r="I39" i="4"/>
  <c r="AM32" i="4"/>
  <c r="AO34" i="4"/>
  <c r="AD34" i="4"/>
  <c r="M34" i="4"/>
  <c r="CE54" i="4"/>
  <c r="BY53" i="5" s="1"/>
  <c r="AK34" i="4"/>
  <c r="AJ34" i="4"/>
  <c r="AY34" i="4"/>
  <c r="AH34" i="4"/>
  <c r="AB34" i="4"/>
  <c r="X34" i="4"/>
  <c r="P34" i="4"/>
  <c r="AX34" i="4"/>
  <c r="AW34" i="4"/>
  <c r="AM34" i="4"/>
  <c r="R34" i="4"/>
  <c r="N34" i="4"/>
  <c r="L34" i="4"/>
  <c r="M54" i="4"/>
  <c r="G53" i="5" s="1"/>
  <c r="BB34" i="4"/>
  <c r="AG34" i="4"/>
  <c r="U54" i="4"/>
  <c r="O53" i="5" s="1"/>
  <c r="BA34" i="4"/>
  <c r="AZ34" i="4"/>
  <c r="AR34" i="4"/>
  <c r="AN34" i="4"/>
  <c r="AA34" i="4"/>
  <c r="CB54" i="4"/>
  <c r="BV53" i="5" s="1"/>
  <c r="BN54" i="4"/>
  <c r="BH53" i="5" s="1"/>
  <c r="BL54" i="4"/>
  <c r="BF53" i="5" s="1"/>
  <c r="BC54" i="4"/>
  <c r="AW53" i="5" s="1"/>
  <c r="AW31" i="4"/>
  <c r="AW28" i="4"/>
  <c r="AV31" i="4"/>
  <c r="BJ54" i="4"/>
  <c r="BD53" i="5" s="1"/>
  <c r="R38" i="4"/>
  <c r="CB38" i="4"/>
  <c r="CA38" i="4"/>
  <c r="BC38" i="4"/>
  <c r="BF38" i="4"/>
  <c r="CC38" i="4"/>
  <c r="BD38" i="4"/>
  <c r="BE38" i="4"/>
  <c r="BG38" i="4"/>
  <c r="CD38" i="4"/>
  <c r="CE38" i="4"/>
  <c r="BH38" i="4"/>
  <c r="BI38" i="4"/>
  <c r="CF38" i="4"/>
  <c r="CG38" i="4"/>
  <c r="BJ38" i="4"/>
  <c r="BK38" i="4"/>
  <c r="CH38" i="4"/>
  <c r="CI38" i="4"/>
  <c r="BL38" i="4"/>
  <c r="CJ38" i="4"/>
  <c r="BM38" i="4"/>
  <c r="CK38" i="4"/>
  <c r="BN38" i="4"/>
  <c r="CL38" i="4"/>
  <c r="BO38" i="4"/>
  <c r="CM38" i="4"/>
  <c r="BP38" i="4"/>
  <c r="CN38" i="4"/>
  <c r="BQ38" i="4"/>
  <c r="BR38" i="4"/>
  <c r="CO38" i="4"/>
  <c r="CP38" i="4"/>
  <c r="BS38" i="4"/>
  <c r="CQ38" i="4"/>
  <c r="BT38" i="4"/>
  <c r="CR38" i="4"/>
  <c r="BU38" i="4"/>
  <c r="BV38" i="4"/>
  <c r="CS38" i="4"/>
  <c r="BW38" i="4"/>
  <c r="CT38" i="4"/>
  <c r="CU38" i="4"/>
  <c r="BX38" i="4"/>
  <c r="BY38" i="4"/>
  <c r="BZ38" i="4"/>
  <c r="I36" i="4"/>
  <c r="Y54" i="4"/>
  <c r="S53" i="5" s="1"/>
  <c r="O31" i="4"/>
  <c r="BE31" i="4"/>
  <c r="BF31" i="4"/>
  <c r="CA31" i="4"/>
  <c r="BC31" i="4"/>
  <c r="BD31" i="4"/>
  <c r="CC31" i="4"/>
  <c r="CB31" i="4"/>
  <c r="BG31" i="4"/>
  <c r="CD31" i="4"/>
  <c r="BH31" i="4"/>
  <c r="CE31" i="4"/>
  <c r="BI31" i="4"/>
  <c r="CF31" i="4"/>
  <c r="CG31" i="4"/>
  <c r="BJ31" i="4"/>
  <c r="CH31" i="4"/>
  <c r="BK31" i="4"/>
  <c r="CI31" i="4"/>
  <c r="BL31" i="4"/>
  <c r="CJ31" i="4"/>
  <c r="BM31" i="4"/>
  <c r="BN31" i="4"/>
  <c r="CK31" i="4"/>
  <c r="BO31" i="4"/>
  <c r="CL31" i="4"/>
  <c r="CM31" i="4"/>
  <c r="BP31" i="4"/>
  <c r="CN31" i="4"/>
  <c r="BQ31" i="4"/>
  <c r="CO31" i="4"/>
  <c r="BR31" i="4"/>
  <c r="BS31" i="4"/>
  <c r="CP31" i="4"/>
  <c r="CQ31" i="4"/>
  <c r="BT31" i="4"/>
  <c r="CR31" i="4"/>
  <c r="BU31" i="4"/>
  <c r="CS31" i="4"/>
  <c r="BV31" i="4"/>
  <c r="BW31" i="4"/>
  <c r="CT31" i="4"/>
  <c r="BX31" i="4"/>
  <c r="CU31" i="4"/>
  <c r="BY31" i="4"/>
  <c r="BZ31" i="4"/>
  <c r="L28" i="4"/>
  <c r="CA28" i="4"/>
  <c r="BC28" i="4"/>
  <c r="BD28" i="4"/>
  <c r="BF28" i="4"/>
  <c r="BE28" i="4"/>
  <c r="CC28" i="4"/>
  <c r="CB28" i="4"/>
  <c r="CD28" i="4"/>
  <c r="BG28" i="4"/>
  <c r="CE28" i="4"/>
  <c r="BH28" i="4"/>
  <c r="CF28" i="4"/>
  <c r="BI28" i="4"/>
  <c r="BJ28" i="4"/>
  <c r="CG28" i="4"/>
  <c r="CH28" i="4"/>
  <c r="BK28" i="4"/>
  <c r="CI28" i="4"/>
  <c r="BL28" i="4"/>
  <c r="BM28" i="4"/>
  <c r="CJ28" i="4"/>
  <c r="BN28" i="4"/>
  <c r="CK28" i="4"/>
  <c r="CL28" i="4"/>
  <c r="BO28" i="4"/>
  <c r="CM28" i="4"/>
  <c r="BP28" i="4"/>
  <c r="BQ28" i="4"/>
  <c r="CN28" i="4"/>
  <c r="CO28" i="4"/>
  <c r="BR28" i="4"/>
  <c r="CP28" i="4"/>
  <c r="BS28" i="4"/>
  <c r="CQ28" i="4"/>
  <c r="BT28" i="4"/>
  <c r="CR28" i="4"/>
  <c r="BU28" i="4"/>
  <c r="BV28" i="4"/>
  <c r="CS28" i="4"/>
  <c r="CT28" i="4"/>
  <c r="BW28" i="4"/>
  <c r="BX28" i="4"/>
  <c r="CU28" i="4"/>
  <c r="BY28" i="4"/>
  <c r="BZ28" i="4"/>
  <c r="O33" i="4"/>
  <c r="CA33" i="4"/>
  <c r="BE33" i="4"/>
  <c r="CB33" i="4"/>
  <c r="BC33" i="4"/>
  <c r="BF33" i="4"/>
  <c r="CC33" i="4"/>
  <c r="BD33" i="4"/>
  <c r="BG33" i="4"/>
  <c r="CD33" i="4"/>
  <c r="CE33" i="4"/>
  <c r="BH33" i="4"/>
  <c r="BI33" i="4"/>
  <c r="CF33" i="4"/>
  <c r="BJ33" i="4"/>
  <c r="CG33" i="4"/>
  <c r="BK33" i="4"/>
  <c r="CH33" i="4"/>
  <c r="CI33" i="4"/>
  <c r="BL33" i="4"/>
  <c r="CJ33" i="4"/>
  <c r="BM33" i="4"/>
  <c r="CK33" i="4"/>
  <c r="BN33" i="4"/>
  <c r="CL33" i="4"/>
  <c r="BO33" i="4"/>
  <c r="BP33" i="4"/>
  <c r="CM33" i="4"/>
  <c r="BQ33" i="4"/>
  <c r="CN33" i="4"/>
  <c r="CO33" i="4"/>
  <c r="BR33" i="4"/>
  <c r="BS33" i="4"/>
  <c r="CP33" i="4"/>
  <c r="CQ33" i="4"/>
  <c r="BT33" i="4"/>
  <c r="BU33" i="4"/>
  <c r="CR33" i="4"/>
  <c r="CS33" i="4"/>
  <c r="BV33" i="4"/>
  <c r="CT33" i="4"/>
  <c r="BW33" i="4"/>
  <c r="CU33" i="4"/>
  <c r="BX33" i="4"/>
  <c r="BY33" i="4"/>
  <c r="BZ33" i="4"/>
  <c r="O32" i="4"/>
  <c r="BC32" i="4"/>
  <c r="CA32" i="4"/>
  <c r="CC32" i="4"/>
  <c r="BD32" i="4"/>
  <c r="CB32" i="4"/>
  <c r="BF32" i="4"/>
  <c r="BE32" i="4"/>
  <c r="BG32" i="4"/>
  <c r="CD32" i="4"/>
  <c r="BH32" i="4"/>
  <c r="CE32" i="4"/>
  <c r="BI32" i="4"/>
  <c r="CF32" i="4"/>
  <c r="BJ32" i="4"/>
  <c r="CG32" i="4"/>
  <c r="CH32" i="4"/>
  <c r="BK32" i="4"/>
  <c r="CI32" i="4"/>
  <c r="BL32" i="4"/>
  <c r="BM32" i="4"/>
  <c r="CJ32" i="4"/>
  <c r="CK32" i="4"/>
  <c r="BN32" i="4"/>
  <c r="CL32" i="4"/>
  <c r="BO32" i="4"/>
  <c r="BP32" i="4"/>
  <c r="CM32" i="4"/>
  <c r="CN32" i="4"/>
  <c r="BQ32" i="4"/>
  <c r="CO32" i="4"/>
  <c r="BR32" i="4"/>
  <c r="CP32" i="4"/>
  <c r="BS32" i="4"/>
  <c r="BT32" i="4"/>
  <c r="CQ32" i="4"/>
  <c r="CR32" i="4"/>
  <c r="BU32" i="4"/>
  <c r="BV32" i="4"/>
  <c r="CS32" i="4"/>
  <c r="CT32" i="4"/>
  <c r="BW32" i="4"/>
  <c r="BX32" i="4"/>
  <c r="CU32" i="4"/>
  <c r="BY32" i="4"/>
  <c r="BZ32" i="4"/>
  <c r="I35" i="4"/>
  <c r="I37" i="4"/>
  <c r="Q34" i="4"/>
  <c r="BC34" i="4"/>
  <c r="CA34" i="4"/>
  <c r="CB34" i="4"/>
  <c r="CC34" i="4"/>
  <c r="BE34" i="4"/>
  <c r="BF34" i="4"/>
  <c r="BD34" i="4"/>
  <c r="BG34" i="4"/>
  <c r="CD34" i="4"/>
  <c r="CE34" i="4"/>
  <c r="BH34" i="4"/>
  <c r="BI34" i="4"/>
  <c r="CF34" i="4"/>
  <c r="BJ34" i="4"/>
  <c r="CG34" i="4"/>
  <c r="CH34" i="4"/>
  <c r="BK34" i="4"/>
  <c r="CI34" i="4"/>
  <c r="BL34" i="4"/>
  <c r="BM34" i="4"/>
  <c r="CJ34" i="4"/>
  <c r="BN34" i="4"/>
  <c r="CK34" i="4"/>
  <c r="BO34" i="4"/>
  <c r="CL34" i="4"/>
  <c r="BP34" i="4"/>
  <c r="CM34" i="4"/>
  <c r="BQ34" i="4"/>
  <c r="CN34" i="4"/>
  <c r="CO34" i="4"/>
  <c r="BR34" i="4"/>
  <c r="CP34" i="4"/>
  <c r="BS34" i="4"/>
  <c r="CQ34" i="4"/>
  <c r="BT34" i="4"/>
  <c r="BU34" i="4"/>
  <c r="CR34" i="4"/>
  <c r="CS34" i="4"/>
  <c r="BV34" i="4"/>
  <c r="BW34" i="4"/>
  <c r="CT34" i="4"/>
  <c r="CU34" i="4"/>
  <c r="BX34" i="4"/>
  <c r="BY34" i="4"/>
  <c r="BZ34" i="4"/>
  <c r="CP54" i="4"/>
  <c r="CJ53" i="5" s="1"/>
  <c r="BS54" i="4"/>
  <c r="BM53" i="5" s="1"/>
  <c r="BK54" i="4"/>
  <c r="BE53" i="5" s="1"/>
  <c r="CH54" i="4"/>
  <c r="CB53" i="5" s="1"/>
  <c r="CG54" i="4"/>
  <c r="CA53" i="5" s="1"/>
  <c r="L20" i="3"/>
  <c r="BE54" i="4"/>
  <c r="AY53" i="5" s="1"/>
  <c r="CQ54" i="4"/>
  <c r="CK53" i="5" s="1"/>
  <c r="BW54" i="4"/>
  <c r="BQ53" i="5" s="1"/>
  <c r="CR54" i="4"/>
  <c r="CL53" i="5" s="1"/>
  <c r="BR54" i="4"/>
  <c r="BL53" i="5" s="1"/>
  <c r="CM54" i="4"/>
  <c r="CG53" i="5" s="1"/>
  <c r="CD54" i="4"/>
  <c r="BX53" i="5" s="1"/>
  <c r="BY54" i="4"/>
  <c r="BS53" i="5" s="1"/>
  <c r="BF54" i="4"/>
  <c r="AZ53" i="5" s="1"/>
  <c r="CO54" i="4"/>
  <c r="CI53" i="5" s="1"/>
  <c r="CJ54" i="4"/>
  <c r="CD53" i="5" s="1"/>
  <c r="CF54" i="4"/>
  <c r="BZ53" i="5" s="1"/>
  <c r="BP54" i="4"/>
  <c r="BJ53" i="5" s="1"/>
  <c r="CI54" i="4"/>
  <c r="CC53" i="5" s="1"/>
  <c r="BQ54" i="4"/>
  <c r="BK53" i="5" s="1"/>
  <c r="CS54" i="4"/>
  <c r="CM53" i="5" s="1"/>
  <c r="K112" i="4"/>
  <c r="BX54" i="4"/>
  <c r="BR53" i="5" s="1"/>
  <c r="CK54" i="4"/>
  <c r="CE53" i="5" s="1"/>
  <c r="BU54" i="4"/>
  <c r="BO53" i="5" s="1"/>
  <c r="BZ54" i="4"/>
  <c r="BT53" i="5" s="1"/>
  <c r="CA54" i="4"/>
  <c r="BU53" i="5" s="1"/>
  <c r="CU54" i="4"/>
  <c r="CO53" i="5" s="1"/>
  <c r="CL54" i="4"/>
  <c r="CF53" i="5" s="1"/>
  <c r="BG54" i="4"/>
  <c r="BA53" i="5" s="1"/>
  <c r="CC54" i="4"/>
  <c r="BW53" i="5" s="1"/>
  <c r="BI54" i="4"/>
  <c r="BC53" i="5" s="1"/>
  <c r="BH54" i="4"/>
  <c r="BB53" i="5" s="1"/>
  <c r="BM54" i="4"/>
  <c r="BG53" i="5" s="1"/>
  <c r="BT54" i="4"/>
  <c r="BN53" i="5" s="1"/>
  <c r="BV54" i="4"/>
  <c r="BP53" i="5" s="1"/>
  <c r="CN54" i="4"/>
  <c r="CH53" i="5" s="1"/>
  <c r="BD54" i="4"/>
  <c r="AX53" i="5" s="1"/>
  <c r="CT54" i="4"/>
  <c r="CN53" i="5" s="1"/>
  <c r="BO54" i="4"/>
  <c r="BI53" i="5" s="1"/>
  <c r="I50" i="4"/>
  <c r="I51" i="4"/>
  <c r="I49" i="4"/>
  <c r="AG54" i="4"/>
  <c r="AA53" i="5" s="1"/>
  <c r="CA11" i="4"/>
  <c r="CA20" i="4"/>
  <c r="CA8" i="4"/>
  <c r="CA21" i="4"/>
  <c r="CA10" i="4"/>
  <c r="CB18" i="4"/>
  <c r="CA9" i="4"/>
  <c r="CA22" i="4"/>
  <c r="CA19" i="4"/>
  <c r="CB22" i="4"/>
  <c r="CA18" i="4"/>
  <c r="CB21" i="4"/>
  <c r="CB8" i="4"/>
  <c r="CC11" i="4"/>
  <c r="CC22" i="4"/>
  <c r="CB10" i="4"/>
  <c r="CB20" i="4"/>
  <c r="CB19" i="4"/>
  <c r="CC18" i="4"/>
  <c r="CB9" i="4"/>
  <c r="CC8" i="4"/>
  <c r="CC20" i="4"/>
  <c r="CC9" i="4"/>
  <c r="CC10" i="4"/>
  <c r="CC21" i="4"/>
  <c r="CC19" i="4"/>
  <c r="CB11" i="4"/>
  <c r="CD21" i="4"/>
  <c r="CD22" i="4"/>
  <c r="CD10" i="4"/>
  <c r="CD9" i="4"/>
  <c r="CD11" i="4"/>
  <c r="CD20" i="4"/>
  <c r="CD19" i="4"/>
  <c r="CD8" i="4"/>
  <c r="CD18" i="4"/>
  <c r="CE11" i="4"/>
  <c r="CE8" i="4"/>
  <c r="CE10" i="4"/>
  <c r="CE20" i="4"/>
  <c r="CE21" i="4"/>
  <c r="CE22" i="4"/>
  <c r="CE18" i="4"/>
  <c r="CE19" i="4"/>
  <c r="CE9" i="4"/>
  <c r="CF19" i="4"/>
  <c r="CF21" i="4"/>
  <c r="CF18" i="4"/>
  <c r="CF10" i="4"/>
  <c r="CF22" i="4"/>
  <c r="CF20" i="4"/>
  <c r="CF11" i="4"/>
  <c r="CF9" i="4"/>
  <c r="CF8" i="4"/>
  <c r="CG11" i="4"/>
  <c r="CG21" i="4"/>
  <c r="CG9" i="4"/>
  <c r="CG10" i="4"/>
  <c r="CG18" i="4"/>
  <c r="CG19" i="4"/>
  <c r="CG8" i="4"/>
  <c r="CG22" i="4"/>
  <c r="CG20" i="4"/>
  <c r="CH21" i="4"/>
  <c r="CH22" i="4"/>
  <c r="CH11" i="4"/>
  <c r="CH8" i="4"/>
  <c r="CH19" i="4"/>
  <c r="CH10" i="4"/>
  <c r="CH18" i="4"/>
  <c r="CH9" i="4"/>
  <c r="CH20" i="4"/>
  <c r="CI10" i="4"/>
  <c r="CI9" i="4"/>
  <c r="CI11" i="4"/>
  <c r="CI8" i="4"/>
  <c r="CI22" i="4"/>
  <c r="CI19" i="4"/>
  <c r="CI20" i="4"/>
  <c r="CI21" i="4"/>
  <c r="CI18" i="4"/>
  <c r="CJ11" i="4"/>
  <c r="CJ21" i="4"/>
  <c r="CJ22" i="4"/>
  <c r="CJ10" i="4"/>
  <c r="CJ20" i="4"/>
  <c r="CJ9" i="4"/>
  <c r="CJ19" i="4"/>
  <c r="CJ8" i="4"/>
  <c r="CJ18" i="4"/>
  <c r="CK22" i="4"/>
  <c r="CK9" i="4"/>
  <c r="CK21" i="4"/>
  <c r="CK19" i="4"/>
  <c r="CK20" i="4"/>
  <c r="CK8" i="4"/>
  <c r="CK11" i="4"/>
  <c r="CK10" i="4"/>
  <c r="CK18" i="4"/>
  <c r="CL10" i="4"/>
  <c r="CL19" i="4"/>
  <c r="CL9" i="4"/>
  <c r="CL11" i="4"/>
  <c r="CL20" i="4"/>
  <c r="CL8" i="4"/>
  <c r="CL18" i="4"/>
  <c r="CL21" i="4"/>
  <c r="CL22" i="4"/>
  <c r="CM20" i="4"/>
  <c r="CM21" i="4"/>
  <c r="CM10" i="4"/>
  <c r="CM22" i="4"/>
  <c r="CM9" i="4"/>
  <c r="CM18" i="4"/>
  <c r="CM8" i="4"/>
  <c r="CM19" i="4"/>
  <c r="CM11" i="4"/>
  <c r="CN11" i="4"/>
  <c r="CN22" i="4"/>
  <c r="CN8" i="4"/>
  <c r="CN10" i="4"/>
  <c r="CN20" i="4"/>
  <c r="CN21" i="4"/>
  <c r="CN18" i="4"/>
  <c r="CN9" i="4"/>
  <c r="CN19" i="4"/>
  <c r="CO22" i="4"/>
  <c r="CO11" i="4"/>
  <c r="CO21" i="4"/>
  <c r="CO18" i="4"/>
  <c r="CO9" i="4"/>
  <c r="CO10" i="4"/>
  <c r="CO19" i="4"/>
  <c r="CO8" i="4"/>
  <c r="CO20" i="4"/>
  <c r="CP8" i="4"/>
  <c r="CP18" i="4"/>
  <c r="CP10" i="4"/>
  <c r="CP9" i="4"/>
  <c r="CP20" i="4"/>
  <c r="CP21" i="4"/>
  <c r="CP22" i="4"/>
  <c r="CP11" i="4"/>
  <c r="CP19" i="4"/>
  <c r="CQ11" i="4"/>
  <c r="CQ8" i="4"/>
  <c r="CQ22" i="4"/>
  <c r="CQ19" i="4"/>
  <c r="CQ10" i="4"/>
  <c r="CQ20" i="4"/>
  <c r="CQ21" i="4"/>
  <c r="CQ9" i="4"/>
  <c r="CQ18" i="4"/>
  <c r="CR10" i="4"/>
  <c r="CR20" i="4"/>
  <c r="CR9" i="4"/>
  <c r="CR11" i="4"/>
  <c r="CR8" i="4"/>
  <c r="CR19" i="4"/>
  <c r="CR22" i="4"/>
  <c r="CR21" i="4"/>
  <c r="CR18" i="4"/>
  <c r="CS8" i="4"/>
  <c r="CS9" i="4"/>
  <c r="CS10" i="4"/>
  <c r="CS21" i="4"/>
  <c r="CS11" i="4"/>
  <c r="CS18" i="4"/>
  <c r="CS19" i="4"/>
  <c r="CS20" i="4"/>
  <c r="CS22" i="4"/>
  <c r="CT9" i="4"/>
  <c r="CT11" i="4"/>
  <c r="CT20" i="4"/>
  <c r="CT19" i="4"/>
  <c r="CT8" i="4"/>
  <c r="CT18" i="4"/>
  <c r="CT21" i="4"/>
  <c r="CT22" i="4"/>
  <c r="CT10" i="4"/>
  <c r="CU8" i="4"/>
  <c r="CU22" i="4"/>
  <c r="CU19" i="4"/>
  <c r="CU11" i="4"/>
  <c r="CU21" i="4"/>
  <c r="CU10" i="4"/>
  <c r="CU9" i="4"/>
  <c r="CU20" i="4"/>
  <c r="CU18" i="4"/>
  <c r="K9" i="4"/>
  <c r="BC8" i="4"/>
  <c r="BC9" i="4"/>
  <c r="BC10" i="4"/>
  <c r="BC11" i="4"/>
  <c r="BC18" i="4"/>
  <c r="BC19" i="4"/>
  <c r="BC20" i="4"/>
  <c r="BC21" i="4"/>
  <c r="BC22" i="4"/>
  <c r="BD21" i="4"/>
  <c r="BE9" i="4"/>
  <c r="BD11" i="4"/>
  <c r="BD18" i="4"/>
  <c r="BD20" i="4"/>
  <c r="BE22" i="4"/>
  <c r="BE18" i="4"/>
  <c r="BE20" i="4"/>
  <c r="BF21" i="4"/>
  <c r="BF10" i="4"/>
  <c r="BE10" i="4"/>
  <c r="BD19" i="4"/>
  <c r="BD8" i="4"/>
  <c r="BF20" i="4"/>
  <c r="BF19" i="4"/>
  <c r="BE19" i="4"/>
  <c r="BD22" i="4"/>
  <c r="BF8" i="4"/>
  <c r="BF22" i="4"/>
  <c r="BF11" i="4"/>
  <c r="BF9" i="4"/>
  <c r="BE21" i="4"/>
  <c r="BF18" i="4"/>
  <c r="BE8" i="4"/>
  <c r="BE11" i="4"/>
  <c r="BD9" i="4"/>
  <c r="BD10" i="4"/>
  <c r="BG11" i="4"/>
  <c r="BG21" i="4"/>
  <c r="BG8" i="4"/>
  <c r="BG18" i="4"/>
  <c r="BG22" i="4"/>
  <c r="BG9" i="4"/>
  <c r="BG19" i="4"/>
  <c r="BG10" i="4"/>
  <c r="BG20" i="4"/>
  <c r="BH18" i="4"/>
  <c r="BH21" i="4"/>
  <c r="BH20" i="4"/>
  <c r="BH10" i="4"/>
  <c r="BH8" i="4"/>
  <c r="BH9" i="4"/>
  <c r="BH22" i="4"/>
  <c r="BH11" i="4"/>
  <c r="BH19" i="4"/>
  <c r="BI20" i="4"/>
  <c r="BI11" i="4"/>
  <c r="BI18" i="4"/>
  <c r="BI22" i="4"/>
  <c r="BI8" i="4"/>
  <c r="BI21" i="4"/>
  <c r="BI9" i="4"/>
  <c r="BI10" i="4"/>
  <c r="BI19" i="4"/>
  <c r="BJ19" i="4"/>
  <c r="BJ18" i="4"/>
  <c r="BJ21" i="4"/>
  <c r="BJ20" i="4"/>
  <c r="BJ8" i="4"/>
  <c r="BJ9" i="4"/>
  <c r="BJ10" i="4"/>
  <c r="BJ22" i="4"/>
  <c r="BJ11" i="4"/>
  <c r="BK11" i="4"/>
  <c r="BK21" i="4"/>
  <c r="BK8" i="4"/>
  <c r="BK18" i="4"/>
  <c r="BK22" i="4"/>
  <c r="BK9" i="4"/>
  <c r="BK19" i="4"/>
  <c r="BK10" i="4"/>
  <c r="BK20" i="4"/>
  <c r="BL18" i="4"/>
  <c r="BL10" i="4"/>
  <c r="BL21" i="4"/>
  <c r="BL20" i="4"/>
  <c r="BL11" i="4"/>
  <c r="BL22" i="4"/>
  <c r="BL19" i="4"/>
  <c r="BL9" i="4"/>
  <c r="BL8" i="4"/>
  <c r="BM9" i="4"/>
  <c r="BM22" i="4"/>
  <c r="BM10" i="4"/>
  <c r="BM11" i="4"/>
  <c r="BM19" i="4"/>
  <c r="BM18" i="4"/>
  <c r="BM8" i="4"/>
  <c r="BM20" i="4"/>
  <c r="BM21" i="4"/>
  <c r="BN21" i="4"/>
  <c r="BN9" i="4"/>
  <c r="BN10" i="4"/>
  <c r="BN8" i="4"/>
  <c r="BN11" i="4"/>
  <c r="BN18" i="4"/>
  <c r="BN20" i="4"/>
  <c r="BN19" i="4"/>
  <c r="BN22" i="4"/>
  <c r="BO8" i="4"/>
  <c r="BO18" i="4"/>
  <c r="BO22" i="4"/>
  <c r="BO9" i="4"/>
  <c r="BO19" i="4"/>
  <c r="BO10" i="4"/>
  <c r="BO20" i="4"/>
  <c r="BO11" i="4"/>
  <c r="BO21" i="4"/>
  <c r="BP8" i="4"/>
  <c r="BP20" i="4"/>
  <c r="BP9" i="4"/>
  <c r="BP10" i="4"/>
  <c r="BP11" i="4"/>
  <c r="BP19" i="4"/>
  <c r="BP22" i="4"/>
  <c r="BP18" i="4"/>
  <c r="BP21" i="4"/>
  <c r="BQ9" i="4"/>
  <c r="BQ8" i="4"/>
  <c r="BQ21" i="4"/>
  <c r="BQ22" i="4"/>
  <c r="BQ11" i="4"/>
  <c r="BQ10" i="4"/>
  <c r="BQ18" i="4"/>
  <c r="BQ20" i="4"/>
  <c r="BQ19" i="4"/>
  <c r="BR18" i="4"/>
  <c r="BR19" i="4"/>
  <c r="BR20" i="4"/>
  <c r="BR8" i="4"/>
  <c r="BR9" i="4"/>
  <c r="BR22" i="4"/>
  <c r="BR10" i="4"/>
  <c r="BR11" i="4"/>
  <c r="BR21" i="4"/>
  <c r="BS8" i="4"/>
  <c r="BS18" i="4"/>
  <c r="BS22" i="4"/>
  <c r="BS9" i="4"/>
  <c r="BS19" i="4"/>
  <c r="BS10" i="4"/>
  <c r="BS20" i="4"/>
  <c r="BS11" i="4"/>
  <c r="BS21" i="4"/>
  <c r="BT18" i="4"/>
  <c r="BT8" i="4"/>
  <c r="BT9" i="4"/>
  <c r="BT20" i="4"/>
  <c r="BT11" i="4"/>
  <c r="BT22" i="4"/>
  <c r="BT10" i="4"/>
  <c r="BT21" i="4"/>
  <c r="BT19" i="4"/>
  <c r="BU8" i="4"/>
  <c r="BU20" i="4"/>
  <c r="BU10" i="4"/>
  <c r="BU18" i="4"/>
  <c r="BU9" i="4"/>
  <c r="BU22" i="4"/>
  <c r="BU19" i="4"/>
  <c r="BU11" i="4"/>
  <c r="BU21" i="4"/>
  <c r="BV19" i="4"/>
  <c r="BV11" i="4"/>
  <c r="BV8" i="4"/>
  <c r="BV10" i="4"/>
  <c r="BV21" i="4"/>
  <c r="BV18" i="4"/>
  <c r="BV20" i="4"/>
  <c r="BV9" i="4"/>
  <c r="BV22" i="4"/>
  <c r="BW11" i="4"/>
  <c r="BW21" i="4"/>
  <c r="BW8" i="4"/>
  <c r="BW18" i="4"/>
  <c r="BW22" i="4"/>
  <c r="BW9" i="4"/>
  <c r="BW19" i="4"/>
  <c r="BW10" i="4"/>
  <c r="BW20" i="4"/>
  <c r="BX18" i="4"/>
  <c r="BX20" i="4"/>
  <c r="BX8" i="4"/>
  <c r="BX9" i="4"/>
  <c r="BX22" i="4"/>
  <c r="BX10" i="4"/>
  <c r="BX19" i="4"/>
  <c r="BX11" i="4"/>
  <c r="BX21" i="4"/>
  <c r="BY22" i="4"/>
  <c r="BY8" i="4"/>
  <c r="BY21" i="4"/>
  <c r="BY10" i="4"/>
  <c r="BY18" i="4"/>
  <c r="BY9" i="4"/>
  <c r="BY20" i="4"/>
  <c r="BY11" i="4"/>
  <c r="BY19" i="4"/>
  <c r="BZ21" i="4"/>
  <c r="BZ18" i="4"/>
  <c r="BZ8" i="4"/>
  <c r="BZ11" i="4"/>
  <c r="BZ20" i="4"/>
  <c r="BZ10" i="4"/>
  <c r="BZ22" i="4"/>
  <c r="BZ9" i="4"/>
  <c r="BZ19" i="4"/>
  <c r="BB18" i="4"/>
  <c r="AZ20" i="4"/>
  <c r="AY19" i="4"/>
  <c r="AW22" i="4"/>
  <c r="AV19" i="4"/>
  <c r="AT9" i="4"/>
  <c r="AS10" i="4"/>
  <c r="AQ8" i="4"/>
  <c r="AO18" i="4"/>
  <c r="AL10" i="4"/>
  <c r="AJ20" i="4"/>
  <c r="AC18" i="4"/>
  <c r="Y8" i="4"/>
  <c r="BB20" i="4"/>
  <c r="BB10" i="4"/>
  <c r="BA10" i="4"/>
  <c r="BA9" i="4"/>
  <c r="AZ18" i="4"/>
  <c r="AY22" i="4"/>
  <c r="AY9" i="4"/>
  <c r="AX19" i="4"/>
  <c r="AX22" i="4"/>
  <c r="AW18" i="4"/>
  <c r="AV22" i="4"/>
  <c r="AV21" i="4"/>
  <c r="AU19" i="4"/>
  <c r="AU10" i="4"/>
  <c r="AT10" i="4"/>
  <c r="AS22" i="4"/>
  <c r="AS21" i="4"/>
  <c r="AR22" i="4"/>
  <c r="AQ9" i="4"/>
  <c r="AP9" i="4"/>
  <c r="AP22" i="4"/>
  <c r="AO20" i="4"/>
  <c r="AN9" i="4"/>
  <c r="AM19" i="4"/>
  <c r="AL18" i="4"/>
  <c r="AK20" i="4"/>
  <c r="AI22" i="4"/>
  <c r="AG18" i="4"/>
  <c r="AE18" i="4"/>
  <c r="AA10" i="4"/>
  <c r="X21" i="4"/>
  <c r="S21" i="4"/>
  <c r="D58" i="2"/>
  <c r="BB9" i="4"/>
  <c r="BA21" i="4"/>
  <c r="AY8" i="4"/>
  <c r="AX10" i="4"/>
  <c r="AW8" i="4"/>
  <c r="AU18" i="4"/>
  <c r="AT19" i="4"/>
  <c r="AR21" i="4"/>
  <c r="AP18" i="4"/>
  <c r="AN10" i="4"/>
  <c r="AK19" i="4"/>
  <c r="AH19" i="4"/>
  <c r="U11" i="4"/>
  <c r="BB22" i="4"/>
  <c r="BA18" i="4"/>
  <c r="AZ21" i="4"/>
  <c r="AY10" i="4"/>
  <c r="AX8" i="4"/>
  <c r="AW9" i="4"/>
  <c r="AV9" i="4"/>
  <c r="AV20" i="4"/>
  <c r="AU20" i="4"/>
  <c r="AT18" i="4"/>
  <c r="AT20" i="4"/>
  <c r="AS9" i="4"/>
  <c r="AS20" i="4"/>
  <c r="AR9" i="4"/>
  <c r="AQ22" i="4"/>
  <c r="AP8" i="4"/>
  <c r="AO9" i="4"/>
  <c r="AO22" i="4"/>
  <c r="AN11" i="4"/>
  <c r="AM9" i="4"/>
  <c r="AK8" i="4"/>
  <c r="AJ21" i="4"/>
  <c r="AI20" i="4"/>
  <c r="AG8" i="4"/>
  <c r="AD20" i="4"/>
  <c r="AA21" i="4"/>
  <c r="W21" i="4"/>
  <c r="Q11" i="4"/>
  <c r="BA11" i="4"/>
  <c r="AX20" i="4"/>
  <c r="AU9" i="4"/>
  <c r="AR20" i="4"/>
  <c r="AM10" i="4"/>
  <c r="AF10" i="4"/>
  <c r="L18" i="4"/>
  <c r="BB21" i="4"/>
  <c r="BB19" i="4"/>
  <c r="AZ22" i="4"/>
  <c r="AY20" i="4"/>
  <c r="AW19" i="4"/>
  <c r="BB8" i="4"/>
  <c r="BB11" i="4"/>
  <c r="BA19" i="4"/>
  <c r="BA22" i="4"/>
  <c r="AZ8" i="4"/>
  <c r="AZ11" i="4"/>
  <c r="AY21" i="4"/>
  <c r="AX21" i="4"/>
  <c r="AX9" i="4"/>
  <c r="AW11" i="4"/>
  <c r="AW20" i="4"/>
  <c r="AV8" i="4"/>
  <c r="AU21" i="4"/>
  <c r="AU22" i="4"/>
  <c r="AT22" i="4"/>
  <c r="AT8" i="4"/>
  <c r="AS19" i="4"/>
  <c r="AS18" i="4"/>
  <c r="AR8" i="4"/>
  <c r="AQ21" i="4"/>
  <c r="AP11" i="4"/>
  <c r="AO21" i="4"/>
  <c r="AN19" i="4"/>
  <c r="AM22" i="4"/>
  <c r="AL9" i="4"/>
  <c r="AK22" i="4"/>
  <c r="AJ19" i="4"/>
  <c r="AH11" i="4"/>
  <c r="AF9" i="4"/>
  <c r="AC19" i="4"/>
  <c r="Z20" i="4"/>
  <c r="U21" i="4"/>
  <c r="N11" i="4"/>
  <c r="AI54" i="4"/>
  <c r="AC53" i="5" s="1"/>
  <c r="AT54" i="4"/>
  <c r="AN53" i="5" s="1"/>
  <c r="AS54" i="4"/>
  <c r="AM53" i="5" s="1"/>
  <c r="R11" i="4"/>
  <c r="P20" i="4"/>
  <c r="N8" i="4"/>
  <c r="K20" i="4"/>
  <c r="AI21" i="4"/>
  <c r="AH8" i="4"/>
  <c r="AG19" i="4"/>
  <c r="AE20" i="4"/>
  <c r="AD18" i="4"/>
  <c r="AB22" i="4"/>
  <c r="AA11" i="4"/>
  <c r="Y10" i="4"/>
  <c r="W8" i="4"/>
  <c r="T11" i="4"/>
  <c r="R18" i="4"/>
  <c r="P22" i="4"/>
  <c r="M18" i="4"/>
  <c r="K22" i="4"/>
  <c r="AH20" i="4"/>
  <c r="AG9" i="4"/>
  <c r="AF8" i="4"/>
  <c r="AE22" i="4"/>
  <c r="AD19" i="4"/>
  <c r="AB19" i="4"/>
  <c r="Z11" i="4"/>
  <c r="X22" i="4"/>
  <c r="V8" i="4"/>
  <c r="T20" i="4"/>
  <c r="Q20" i="4"/>
  <c r="O11" i="4"/>
  <c r="L10" i="4"/>
  <c r="Y18" i="4"/>
  <c r="X9" i="4"/>
  <c r="V22" i="4"/>
  <c r="U19" i="4"/>
  <c r="T22" i="4"/>
  <c r="S22" i="4"/>
  <c r="R22" i="4"/>
  <c r="Q9" i="4"/>
  <c r="O19" i="4"/>
  <c r="N10" i="4"/>
  <c r="M19" i="4"/>
  <c r="L21" i="4"/>
  <c r="K11" i="4"/>
  <c r="AL11" i="4"/>
  <c r="AL19" i="4"/>
  <c r="AK21" i="4"/>
  <c r="AJ8" i="4"/>
  <c r="AI19" i="4"/>
  <c r="AH18" i="4"/>
  <c r="AG10" i="4"/>
  <c r="AF20" i="4"/>
  <c r="AE9" i="4"/>
  <c r="AD10" i="4"/>
  <c r="AC22" i="4"/>
  <c r="AB20" i="4"/>
  <c r="AA8" i="4"/>
  <c r="Z19" i="4"/>
  <c r="X10" i="4"/>
  <c r="W18" i="4"/>
  <c r="V10" i="4"/>
  <c r="U20" i="4"/>
  <c r="T9" i="4"/>
  <c r="R20" i="4"/>
  <c r="Q19" i="4"/>
  <c r="P18" i="4"/>
  <c r="O10" i="4"/>
  <c r="N22" i="4"/>
  <c r="M20" i="4"/>
  <c r="K8" i="4"/>
  <c r="AH28" i="4"/>
  <c r="AO28" i="4"/>
  <c r="AO33" i="4"/>
  <c r="AL31" i="4"/>
  <c r="AK33" i="4"/>
  <c r="AC28" i="4"/>
  <c r="AC33" i="4"/>
  <c r="AS31" i="4"/>
  <c r="AR31" i="4"/>
  <c r="AP28" i="4"/>
  <c r="AO31" i="4"/>
  <c r="AN33" i="4"/>
  <c r="AM33" i="4"/>
  <c r="BA20" i="4"/>
  <c r="BA8" i="4"/>
  <c r="AZ10" i="4"/>
  <c r="AZ9" i="4"/>
  <c r="AZ19" i="4"/>
  <c r="AY11" i="4"/>
  <c r="AY18" i="4"/>
  <c r="AX18" i="4"/>
  <c r="AX11" i="4"/>
  <c r="AW21" i="4"/>
  <c r="AW10" i="4"/>
  <c r="AV11" i="4"/>
  <c r="AV10" i="4"/>
  <c r="AV18" i="4"/>
  <c r="AU8" i="4"/>
  <c r="AU11" i="4"/>
  <c r="AT21" i="4"/>
  <c r="AT11" i="4"/>
  <c r="AS8" i="4"/>
  <c r="AS11" i="4"/>
  <c r="AR18" i="4"/>
  <c r="AR11" i="4"/>
  <c r="AR10" i="4"/>
  <c r="AQ20" i="4"/>
  <c r="AQ19" i="4"/>
  <c r="AP20" i="4"/>
  <c r="AP19" i="4"/>
  <c r="AO10" i="4"/>
  <c r="AO8" i="4"/>
  <c r="AN20" i="4"/>
  <c r="AN8" i="4"/>
  <c r="AN22" i="4"/>
  <c r="AM8" i="4"/>
  <c r="AM11" i="4"/>
  <c r="AL20" i="4"/>
  <c r="AL8" i="4"/>
  <c r="AK9" i="4"/>
  <c r="AK18" i="4"/>
  <c r="AJ9" i="4"/>
  <c r="AJ10" i="4"/>
  <c r="AJ22" i="4"/>
  <c r="AI11" i="4"/>
  <c r="AI18" i="4"/>
  <c r="AH9" i="4"/>
  <c r="AH21" i="4"/>
  <c r="AG21" i="4"/>
  <c r="AG11" i="4"/>
  <c r="AF11" i="4"/>
  <c r="AF21" i="4"/>
  <c r="AF19" i="4"/>
  <c r="AE19" i="4"/>
  <c r="AE8" i="4"/>
  <c r="AD22" i="4"/>
  <c r="AC21" i="4"/>
  <c r="AC9" i="4"/>
  <c r="AB21" i="4"/>
  <c r="AB18" i="4"/>
  <c r="AA22" i="4"/>
  <c r="Z18" i="4"/>
  <c r="Z22" i="4"/>
  <c r="Y9" i="4"/>
  <c r="Y20" i="4"/>
  <c r="X18" i="4"/>
  <c r="X8" i="4"/>
  <c r="W9" i="4"/>
  <c r="V20" i="4"/>
  <c r="V9" i="4"/>
  <c r="U22" i="4"/>
  <c r="U9" i="4"/>
  <c r="T19" i="4"/>
  <c r="S10" i="4"/>
  <c r="S20" i="4"/>
  <c r="R19" i="4"/>
  <c r="R8" i="4"/>
  <c r="Q21" i="4"/>
  <c r="P11" i="4"/>
  <c r="P21" i="4"/>
  <c r="O9" i="4"/>
  <c r="O21" i="4"/>
  <c r="N19" i="4"/>
  <c r="M10" i="4"/>
  <c r="M9" i="4"/>
  <c r="L20" i="4"/>
  <c r="L22" i="4"/>
  <c r="K18" i="4"/>
  <c r="AR19" i="4"/>
  <c r="AQ18" i="4"/>
  <c r="AQ11" i="4"/>
  <c r="AQ10" i="4"/>
  <c r="AP10" i="4"/>
  <c r="AP21" i="4"/>
  <c r="AO11" i="4"/>
  <c r="AO19" i="4"/>
  <c r="AN21" i="4"/>
  <c r="AN18" i="4"/>
  <c r="AM21" i="4"/>
  <c r="AM20" i="4"/>
  <c r="AM18" i="4"/>
  <c r="AL21" i="4"/>
  <c r="AL22" i="4"/>
  <c r="AK10" i="4"/>
  <c r="AK11" i="4"/>
  <c r="AJ18" i="4"/>
  <c r="AJ11" i="4"/>
  <c r="AI8" i="4"/>
  <c r="AI9" i="4"/>
  <c r="AI10" i="4"/>
  <c r="AH22" i="4"/>
  <c r="AH10" i="4"/>
  <c r="AG22" i="4"/>
  <c r="AG20" i="4"/>
  <c r="AF18" i="4"/>
  <c r="AF22" i="4"/>
  <c r="AE21" i="4"/>
  <c r="AE11" i="4"/>
  <c r="AD9" i="4"/>
  <c r="AD21" i="4"/>
  <c r="AC10" i="4"/>
  <c r="AC20" i="4"/>
  <c r="AB8" i="4"/>
  <c r="AB10" i="4"/>
  <c r="AA9" i="4"/>
  <c r="Z9" i="4"/>
  <c r="Z10" i="4"/>
  <c r="Y11" i="4"/>
  <c r="Y22" i="4"/>
  <c r="X11" i="4"/>
  <c r="W19" i="4"/>
  <c r="W11" i="4"/>
  <c r="V11" i="4"/>
  <c r="V21" i="4"/>
  <c r="U8" i="4"/>
  <c r="T10" i="4"/>
  <c r="T18" i="4"/>
  <c r="S11" i="4"/>
  <c r="S18" i="4"/>
  <c r="R9" i="4"/>
  <c r="Q22" i="4"/>
  <c r="Q18" i="4"/>
  <c r="P19" i="4"/>
  <c r="P9" i="4"/>
  <c r="O18" i="4"/>
  <c r="N20" i="4"/>
  <c r="N18" i="4"/>
  <c r="M21" i="4"/>
  <c r="M8" i="4"/>
  <c r="L9" i="4"/>
  <c r="L19" i="4"/>
  <c r="K19" i="4"/>
  <c r="BA33" i="4"/>
  <c r="AT31" i="4"/>
  <c r="AJ33" i="4"/>
  <c r="AG31" i="4"/>
  <c r="AF31" i="4"/>
  <c r="AA28" i="4"/>
  <c r="Z31" i="4"/>
  <c r="Z33" i="4"/>
  <c r="Y33" i="4"/>
  <c r="Y31" i="4"/>
  <c r="T28" i="4"/>
  <c r="R28" i="4"/>
  <c r="BB28" i="4"/>
  <c r="AY31" i="4"/>
  <c r="AX33" i="4"/>
  <c r="AV33" i="4"/>
  <c r="AI28" i="4"/>
  <c r="AB32" i="4"/>
  <c r="V33" i="4"/>
  <c r="Q31" i="4"/>
  <c r="AE10" i="4"/>
  <c r="AD11" i="4"/>
  <c r="AD8" i="4"/>
  <c r="AC11" i="4"/>
  <c r="AC8" i="4"/>
  <c r="AB11" i="4"/>
  <c r="AB9" i="4"/>
  <c r="AA19" i="4"/>
  <c r="AA20" i="4"/>
  <c r="AA18" i="4"/>
  <c r="Z8" i="4"/>
  <c r="Z21" i="4"/>
  <c r="Y21" i="4"/>
  <c r="Y19" i="4"/>
  <c r="X20" i="4"/>
  <c r="X19" i="4"/>
  <c r="W22" i="4"/>
  <c r="W20" i="4"/>
  <c r="W10" i="4"/>
  <c r="V18" i="4"/>
  <c r="V19" i="4"/>
  <c r="U18" i="4"/>
  <c r="U10" i="4"/>
  <c r="T21" i="4"/>
  <c r="T8" i="4"/>
  <c r="S19" i="4"/>
  <c r="S9" i="4"/>
  <c r="S8" i="4"/>
  <c r="R21" i="4"/>
  <c r="R10" i="4"/>
  <c r="Q8" i="4"/>
  <c r="Q10" i="4"/>
  <c r="P10" i="4"/>
  <c r="P8" i="4"/>
  <c r="O20" i="4"/>
  <c r="O8" i="4"/>
  <c r="O22" i="4"/>
  <c r="N9" i="4"/>
  <c r="N21" i="4"/>
  <c r="M22" i="4"/>
  <c r="M11" i="4"/>
  <c r="L8" i="4"/>
  <c r="L11" i="4"/>
  <c r="K10" i="4"/>
  <c r="K21" i="4"/>
  <c r="K70" i="2"/>
  <c r="AX54" i="4"/>
  <c r="AR53" i="5" s="1"/>
  <c r="AA54" i="4"/>
  <c r="U53" i="5" s="1"/>
  <c r="AL54" i="4"/>
  <c r="AF53" i="5" s="1"/>
  <c r="AN54" i="4"/>
  <c r="AH53" i="5" s="1"/>
  <c r="K111" i="3"/>
  <c r="K117" i="3" s="1"/>
  <c r="AZ33" i="4"/>
  <c r="AU33" i="4"/>
  <c r="AD28" i="4"/>
  <c r="AC31" i="4"/>
  <c r="X31" i="4"/>
  <c r="BA28" i="4"/>
  <c r="AY33" i="4"/>
  <c r="AU31" i="4"/>
  <c r="AQ31" i="4"/>
  <c r="AK28" i="4"/>
  <c r="AJ28" i="4"/>
  <c r="AH33" i="4"/>
  <c r="AE28" i="4"/>
  <c r="AB33" i="4"/>
  <c r="V28" i="4"/>
  <c r="U28" i="4"/>
  <c r="P33" i="4"/>
  <c r="N31" i="4"/>
  <c r="AE38" i="4"/>
  <c r="P28" i="4"/>
  <c r="O28" i="4"/>
  <c r="M33" i="4"/>
  <c r="L33" i="4"/>
  <c r="M31" i="4"/>
  <c r="AM38" i="4"/>
  <c r="BB31" i="4"/>
  <c r="AZ31" i="4"/>
  <c r="AY38" i="4"/>
  <c r="AX28" i="4"/>
  <c r="AX31" i="4"/>
  <c r="AV28" i="4"/>
  <c r="AU28" i="4"/>
  <c r="AS33" i="4"/>
  <c r="AS28" i="4"/>
  <c r="AR33" i="4"/>
  <c r="AQ28" i="4"/>
  <c r="AP33" i="4"/>
  <c r="AO38" i="4"/>
  <c r="AN28" i="4"/>
  <c r="AM28" i="4"/>
  <c r="AL33" i="4"/>
  <c r="AJ31" i="4"/>
  <c r="AI33" i="4"/>
  <c r="AH31" i="4"/>
  <c r="AG33" i="4"/>
  <c r="AF28" i="4"/>
  <c r="AE31" i="4"/>
  <c r="AB28" i="4"/>
  <c r="AA31" i="4"/>
  <c r="AA33" i="4"/>
  <c r="Z28" i="4"/>
  <c r="Y28" i="4"/>
  <c r="X28" i="4"/>
  <c r="W28" i="4"/>
  <c r="U31" i="4"/>
  <c r="T31" i="4"/>
  <c r="S33" i="4"/>
  <c r="S31" i="4"/>
  <c r="R33" i="4"/>
  <c r="N33" i="4"/>
  <c r="M28" i="4"/>
  <c r="L31" i="4"/>
  <c r="BB33" i="4"/>
  <c r="BA31" i="4"/>
  <c r="AZ28" i="4"/>
  <c r="AY28" i="4"/>
  <c r="AW33" i="4"/>
  <c r="AU38" i="4"/>
  <c r="AT33" i="4"/>
  <c r="AR28" i="4"/>
  <c r="AQ33" i="4"/>
  <c r="AP31" i="4"/>
  <c r="AN31" i="4"/>
  <c r="AM31" i="4"/>
  <c r="AL28" i="4"/>
  <c r="AK31" i="4"/>
  <c r="AI31" i="4"/>
  <c r="AI38" i="4"/>
  <c r="AG28" i="4"/>
  <c r="AF33" i="4"/>
  <c r="AE33" i="4"/>
  <c r="AD33" i="4"/>
  <c r="AD31" i="4"/>
  <c r="AB31" i="4"/>
  <c r="X33" i="4"/>
  <c r="W33" i="4"/>
  <c r="V31" i="4"/>
  <c r="U33" i="4"/>
  <c r="T33" i="4"/>
  <c r="S28" i="4"/>
  <c r="R31" i="4"/>
  <c r="Q33" i="4"/>
  <c r="Q28" i="4"/>
  <c r="N28" i="4"/>
  <c r="BB38" i="4"/>
  <c r="BA38" i="4"/>
  <c r="AZ38" i="4"/>
  <c r="AQ38" i="4"/>
  <c r="AB38" i="4"/>
  <c r="AA38" i="4"/>
  <c r="Z38" i="4"/>
  <c r="V38" i="4"/>
  <c r="P38" i="4"/>
  <c r="AT38" i="4"/>
  <c r="AS38" i="4"/>
  <c r="AR38" i="4"/>
  <c r="U38" i="4"/>
  <c r="Q38" i="4"/>
  <c r="L38" i="4"/>
  <c r="M38" i="4"/>
  <c r="E83" i="4"/>
  <c r="D22" i="6" s="1"/>
  <c r="AX38" i="4"/>
  <c r="AW38" i="4"/>
  <c r="AV38" i="4"/>
  <c r="AP38" i="4"/>
  <c r="AN38" i="4"/>
  <c r="AL38" i="4"/>
  <c r="AK38" i="4"/>
  <c r="AH38" i="4"/>
  <c r="AG38" i="4"/>
  <c r="AF38" i="4"/>
  <c r="Y38" i="4"/>
  <c r="X38" i="4"/>
  <c r="W38" i="4"/>
  <c r="T38" i="4"/>
  <c r="S38" i="4"/>
  <c r="O38" i="4"/>
  <c r="N38" i="4"/>
  <c r="P32" i="4"/>
  <c r="AZ32" i="4"/>
  <c r="AU32" i="4"/>
  <c r="AT32" i="4"/>
  <c r="AT34" i="4"/>
  <c r="AS34" i="4"/>
  <c r="AL34" i="4"/>
  <c r="AF32" i="4"/>
  <c r="AE32" i="4"/>
  <c r="AE34" i="4"/>
  <c r="Y34" i="4"/>
  <c r="S34" i="4"/>
  <c r="O34" i="4"/>
  <c r="AB104" i="4"/>
  <c r="AC104" i="4" s="1"/>
  <c r="AV34" i="4"/>
  <c r="AU34" i="4"/>
  <c r="AQ34" i="4"/>
  <c r="AP34" i="4"/>
  <c r="AJ38" i="4"/>
  <c r="AI34" i="4"/>
  <c r="AF34" i="4"/>
  <c r="AD38" i="4"/>
  <c r="AC38" i="4"/>
  <c r="AC34" i="4"/>
  <c r="Z34" i="4"/>
  <c r="W34" i="4"/>
  <c r="V34" i="4"/>
  <c r="T34" i="4"/>
  <c r="AY32" i="4"/>
  <c r="AX32" i="4"/>
  <c r="AW32" i="4"/>
  <c r="AV32" i="4"/>
  <c r="AQ32" i="4"/>
  <c r="AP32" i="4"/>
  <c r="AO32" i="4"/>
  <c r="AJ32" i="4"/>
  <c r="AI32" i="4"/>
  <c r="AH32" i="4"/>
  <c r="Z32" i="4"/>
  <c r="W32" i="4"/>
  <c r="N32" i="4"/>
  <c r="BB32" i="4"/>
  <c r="BA32" i="4"/>
  <c r="AL32" i="4"/>
  <c r="AK32" i="4"/>
  <c r="AD32" i="4"/>
  <c r="AC32" i="4"/>
  <c r="AA32" i="4"/>
  <c r="V32" i="4"/>
  <c r="S32" i="4"/>
  <c r="Q32" i="4"/>
  <c r="P31" i="4"/>
  <c r="M32" i="4"/>
  <c r="AS32" i="4"/>
  <c r="AR32" i="4"/>
  <c r="AN32" i="4"/>
  <c r="AG32" i="4"/>
  <c r="Y32" i="4"/>
  <c r="X32" i="4"/>
  <c r="U32" i="4"/>
  <c r="T32" i="4"/>
  <c r="R32" i="4"/>
  <c r="O105" i="3"/>
  <c r="O19" i="3" s="1"/>
  <c r="AE54" i="4"/>
  <c r="Y53" i="5" s="1"/>
  <c r="E41" i="4"/>
  <c r="D19" i="6" s="1"/>
  <c r="N54" i="4"/>
  <c r="H53" i="5" s="1"/>
  <c r="AZ54" i="4"/>
  <c r="AT53" i="5" s="1"/>
  <c r="AM54" i="4"/>
  <c r="AG53" i="5" s="1"/>
  <c r="AP54" i="4"/>
  <c r="AJ53" i="5" s="1"/>
  <c r="AH54" i="4"/>
  <c r="AB53" i="5" s="1"/>
  <c r="AR54" i="4"/>
  <c r="AL53" i="5" s="1"/>
  <c r="L21" i="3"/>
  <c r="O54" i="4"/>
  <c r="I53" i="5" s="1"/>
  <c r="AC54" i="4"/>
  <c r="W53" i="5" s="1"/>
  <c r="V54" i="4"/>
  <c r="P53" i="5" s="1"/>
  <c r="Z54" i="4"/>
  <c r="T53" i="5" s="1"/>
  <c r="P112" i="3"/>
  <c r="Q112" i="3" s="1"/>
  <c r="BA54" i="4"/>
  <c r="AU53" i="5" s="1"/>
  <c r="AV54" i="4"/>
  <c r="AP53" i="5" s="1"/>
  <c r="AJ54" i="4"/>
  <c r="AD53" i="5" s="1"/>
  <c r="L54" i="4"/>
  <c r="F53" i="5" s="1"/>
  <c r="AO54" i="4"/>
  <c r="AI53" i="5" s="1"/>
  <c r="BB54" i="4"/>
  <c r="AV53" i="5" s="1"/>
  <c r="W54" i="4"/>
  <c r="Q53" i="5" s="1"/>
  <c r="Q54" i="4"/>
  <c r="K53" i="5" s="1"/>
  <c r="AD54" i="4"/>
  <c r="X53" i="5" s="1"/>
  <c r="S54" i="4"/>
  <c r="M53" i="5" s="1"/>
  <c r="AY54" i="4"/>
  <c r="AS53" i="5" s="1"/>
  <c r="AK54" i="4"/>
  <c r="AE53" i="5" s="1"/>
  <c r="R54" i="4"/>
  <c r="L53" i="5" s="1"/>
  <c r="AQ54" i="4"/>
  <c r="AK53" i="5" s="1"/>
  <c r="AU54" i="4"/>
  <c r="AO53" i="5" s="1"/>
  <c r="O107" i="3"/>
  <c r="AC107" i="4"/>
  <c r="N81" i="3"/>
  <c r="H36" i="5" s="1"/>
  <c r="K103" i="3"/>
  <c r="K109" i="3" s="1"/>
  <c r="K23" i="3" s="1"/>
  <c r="K115" i="3"/>
  <c r="L115" i="3" s="1"/>
  <c r="M115" i="3" s="1"/>
  <c r="N115" i="3" s="1"/>
  <c r="O115" i="3" s="1"/>
  <c r="P115" i="3" s="1"/>
  <c r="Q115" i="3" s="1"/>
  <c r="L103" i="3"/>
  <c r="M103" i="3"/>
  <c r="N103" i="3"/>
  <c r="AF110" i="4"/>
  <c r="O106" i="3"/>
  <c r="L108" i="3"/>
  <c r="M108" i="3" s="1"/>
  <c r="N108" i="3" s="1"/>
  <c r="O108" i="3" s="1"/>
  <c r="K54" i="4"/>
  <c r="E53" i="5" s="1"/>
  <c r="P102" i="3"/>
  <c r="P99" i="3"/>
  <c r="P103" i="3"/>
  <c r="P101" i="3"/>
  <c r="P113" i="3"/>
  <c r="Q113" i="3" s="1"/>
  <c r="P100" i="3"/>
  <c r="P114" i="3"/>
  <c r="Q114" i="3" s="1"/>
  <c r="Q103" i="3"/>
  <c r="Q101" i="3"/>
  <c r="Q100" i="3"/>
  <c r="Q99" i="3"/>
  <c r="Q102" i="3"/>
  <c r="H53" i="2"/>
  <c r="P98" i="4"/>
  <c r="H57" i="2"/>
  <c r="H55" i="2"/>
  <c r="H54" i="2"/>
  <c r="H56" i="2"/>
  <c r="Y101" i="4"/>
  <c r="K19" i="3"/>
  <c r="O81" i="3"/>
  <c r="I36" i="5" s="1"/>
  <c r="E25" i="3"/>
  <c r="P81" i="3"/>
  <c r="J36" i="5" s="1"/>
  <c r="K81" i="3"/>
  <c r="E36" i="5" s="1"/>
  <c r="L81" i="3"/>
  <c r="F36" i="5" s="1"/>
  <c r="M81" i="3"/>
  <c r="G36" i="5" s="1"/>
  <c r="K8" i="3"/>
  <c r="Q81" i="3"/>
  <c r="K36" i="5" s="1"/>
  <c r="E14" i="3"/>
  <c r="L19" i="3"/>
  <c r="K120" i="3"/>
  <c r="K11" i="3" s="1"/>
  <c r="L118" i="3"/>
  <c r="L9" i="3" s="1"/>
  <c r="L119" i="3"/>
  <c r="L10" i="3" s="1"/>
  <c r="L120" i="3"/>
  <c r="M19" i="3"/>
  <c r="N19" i="3"/>
  <c r="L70" i="2"/>
  <c r="R2" i="3"/>
  <c r="N21" i="3"/>
  <c r="E53" i="3"/>
  <c r="E72" i="3" s="1"/>
  <c r="P107" i="3" l="1"/>
  <c r="I32" i="4"/>
  <c r="I34" i="4"/>
  <c r="BC41" i="4"/>
  <c r="AW52" i="5" s="1"/>
  <c r="I33" i="4"/>
  <c r="CA41" i="4"/>
  <c r="BU52" i="5" s="1"/>
  <c r="BX41" i="4"/>
  <c r="BR52" i="5" s="1"/>
  <c r="BV41" i="4"/>
  <c r="BP52" i="5" s="1"/>
  <c r="CQ41" i="4"/>
  <c r="CK52" i="5" s="1"/>
  <c r="CO41" i="4"/>
  <c r="CI52" i="5" s="1"/>
  <c r="CM41" i="4"/>
  <c r="CG52" i="5" s="1"/>
  <c r="BN41" i="4"/>
  <c r="BH52" i="5" s="1"/>
  <c r="CI41" i="4"/>
  <c r="CC52" i="5" s="1"/>
  <c r="BJ41" i="4"/>
  <c r="BD52" i="5" s="1"/>
  <c r="CE41" i="4"/>
  <c r="BY52" i="5" s="1"/>
  <c r="CC41" i="4"/>
  <c r="BW52" i="5" s="1"/>
  <c r="I31" i="4"/>
  <c r="BZ41" i="4"/>
  <c r="BT52" i="5" s="1"/>
  <c r="BW41" i="4"/>
  <c r="BQ52" i="5" s="1"/>
  <c r="BU41" i="4"/>
  <c r="BO52" i="5" s="1"/>
  <c r="BS41" i="4"/>
  <c r="BM52" i="5" s="1"/>
  <c r="CN41" i="4"/>
  <c r="CH52" i="5" s="1"/>
  <c r="BO41" i="4"/>
  <c r="BI52" i="5" s="1"/>
  <c r="CJ41" i="4"/>
  <c r="CD52" i="5" s="1"/>
  <c r="BK41" i="4"/>
  <c r="BE52" i="5" s="1"/>
  <c r="BI41" i="4"/>
  <c r="BC52" i="5" s="1"/>
  <c r="BG41" i="4"/>
  <c r="BA52" i="5" s="1"/>
  <c r="BE41" i="4"/>
  <c r="AY52" i="5" s="1"/>
  <c r="I38" i="4"/>
  <c r="BY41" i="4"/>
  <c r="BS52" i="5" s="1"/>
  <c r="CT41" i="4"/>
  <c r="CN52" i="5" s="1"/>
  <c r="CR41" i="4"/>
  <c r="CL52" i="5" s="1"/>
  <c r="CP41" i="4"/>
  <c r="CJ52" i="5" s="1"/>
  <c r="BQ41" i="4"/>
  <c r="BK52" i="5" s="1"/>
  <c r="CL41" i="4"/>
  <c r="CF52" i="5" s="1"/>
  <c r="BM41" i="4"/>
  <c r="BG52" i="5" s="1"/>
  <c r="CH41" i="4"/>
  <c r="CB52" i="5" s="1"/>
  <c r="CF41" i="4"/>
  <c r="BZ52" i="5" s="1"/>
  <c r="CD41" i="4"/>
  <c r="BX52" i="5" s="1"/>
  <c r="BF41" i="4"/>
  <c r="AZ52" i="5" s="1"/>
  <c r="I28" i="4"/>
  <c r="CU41" i="4"/>
  <c r="CO52" i="5" s="1"/>
  <c r="CS41" i="4"/>
  <c r="CM52" i="5" s="1"/>
  <c r="BT41" i="4"/>
  <c r="BN52" i="5" s="1"/>
  <c r="BR41" i="4"/>
  <c r="BL52" i="5" s="1"/>
  <c r="BP41" i="4"/>
  <c r="BJ52" i="5" s="1"/>
  <c r="CK41" i="4"/>
  <c r="CE52" i="5" s="1"/>
  <c r="BL41" i="4"/>
  <c r="BF52" i="5" s="1"/>
  <c r="CG41" i="4"/>
  <c r="CA52" i="5" s="1"/>
  <c r="BH41" i="4"/>
  <c r="BB52" i="5" s="1"/>
  <c r="CB41" i="4"/>
  <c r="BV52" i="5" s="1"/>
  <c r="BD41" i="4"/>
  <c r="AX52" i="5" s="1"/>
  <c r="Q98" i="4"/>
  <c r="Q112" i="4" s="1"/>
  <c r="I64" i="4"/>
  <c r="CS23" i="4"/>
  <c r="CM51" i="5" s="1"/>
  <c r="CP13" i="4"/>
  <c r="CJ50" i="5" s="1"/>
  <c r="CN23" i="4"/>
  <c r="CH51" i="5" s="1"/>
  <c r="CN13" i="4"/>
  <c r="CH50" i="5" s="1"/>
  <c r="CK13" i="4"/>
  <c r="CE50" i="5" s="1"/>
  <c r="CI13" i="4"/>
  <c r="CC50" i="5" s="1"/>
  <c r="CD23" i="4"/>
  <c r="BX51" i="5" s="1"/>
  <c r="I8" i="4"/>
  <c r="E8" i="4" s="1"/>
  <c r="I22" i="4"/>
  <c r="I9" i="4"/>
  <c r="E9" i="4" s="1"/>
  <c r="I21" i="4"/>
  <c r="E21" i="4" s="1"/>
  <c r="I10" i="4"/>
  <c r="E10" i="4" s="1"/>
  <c r="I19" i="4"/>
  <c r="E19" i="4" s="1"/>
  <c r="I18" i="4"/>
  <c r="E18" i="4" s="1"/>
  <c r="I11" i="4"/>
  <c r="E11" i="4" s="1"/>
  <c r="I20" i="4"/>
  <c r="E20" i="4" s="1"/>
  <c r="CM13" i="4"/>
  <c r="CG50" i="5" s="1"/>
  <c r="CO23" i="4"/>
  <c r="CI51" i="5" s="1"/>
  <c r="CE13" i="4"/>
  <c r="BY50" i="5" s="1"/>
  <c r="CF23" i="4"/>
  <c r="BZ51" i="5" s="1"/>
  <c r="CS13" i="4"/>
  <c r="CM50" i="5" s="1"/>
  <c r="CK23" i="4"/>
  <c r="CH13" i="4"/>
  <c r="CB50" i="5" s="1"/>
  <c r="CG23" i="4"/>
  <c r="CE23" i="4"/>
  <c r="CD13" i="4"/>
  <c r="BX50" i="5" s="1"/>
  <c r="CC23" i="4"/>
  <c r="CA23" i="4"/>
  <c r="CA13" i="4"/>
  <c r="BU50" i="5" s="1"/>
  <c r="CR23" i="4"/>
  <c r="CR13" i="4"/>
  <c r="CL50" i="5" s="1"/>
  <c r="CQ13" i="4"/>
  <c r="CK50" i="5" s="1"/>
  <c r="CO13" i="4"/>
  <c r="CI50" i="5" s="1"/>
  <c r="CM23" i="4"/>
  <c r="CL23" i="4"/>
  <c r="CJ23" i="4"/>
  <c r="CH23" i="4"/>
  <c r="CF13" i="4"/>
  <c r="BZ50" i="5" s="1"/>
  <c r="CB23" i="4"/>
  <c r="CT13" i="4"/>
  <c r="CN50" i="5" s="1"/>
  <c r="BW13" i="4"/>
  <c r="BQ50" i="5" s="1"/>
  <c r="BT13" i="4"/>
  <c r="BN50" i="5" s="1"/>
  <c r="BN13" i="4"/>
  <c r="BH50" i="5" s="1"/>
  <c r="BK13" i="4"/>
  <c r="BE50" i="5" s="1"/>
  <c r="BI13" i="4"/>
  <c r="BC50" i="5" s="1"/>
  <c r="BG13" i="4"/>
  <c r="BA50" i="5" s="1"/>
  <c r="BF13" i="4"/>
  <c r="AZ50" i="5" s="1"/>
  <c r="CU23" i="4"/>
  <c r="CU13" i="4"/>
  <c r="CO50" i="5" s="1"/>
  <c r="CT23" i="4"/>
  <c r="CQ23" i="4"/>
  <c r="CP23" i="4"/>
  <c r="CL13" i="4"/>
  <c r="CF50" i="5" s="1"/>
  <c r="CJ13" i="4"/>
  <c r="CD50" i="5" s="1"/>
  <c r="CI23" i="4"/>
  <c r="CG13" i="4"/>
  <c r="CA50" i="5" s="1"/>
  <c r="CC13" i="4"/>
  <c r="BW50" i="5" s="1"/>
  <c r="CB13" i="4"/>
  <c r="BV50" i="5" s="1"/>
  <c r="BU13" i="4"/>
  <c r="BO50" i="5" s="1"/>
  <c r="BY23" i="4"/>
  <c r="BS51" i="5" s="1"/>
  <c r="BR13" i="4"/>
  <c r="BL50" i="5" s="1"/>
  <c r="AX23" i="4"/>
  <c r="AR51" i="5" s="1"/>
  <c r="BZ13" i="4"/>
  <c r="BT50" i="5" s="1"/>
  <c r="BX23" i="4"/>
  <c r="BR51" i="5" s="1"/>
  <c r="BV13" i="4"/>
  <c r="BP50" i="5" s="1"/>
  <c r="BU23" i="4"/>
  <c r="BO51" i="5" s="1"/>
  <c r="BT23" i="4"/>
  <c r="BN51" i="5" s="1"/>
  <c r="BS23" i="4"/>
  <c r="BM51" i="5" s="1"/>
  <c r="BP13" i="4"/>
  <c r="BJ50" i="5" s="1"/>
  <c r="BO23" i="4"/>
  <c r="BI51" i="5" s="1"/>
  <c r="BL13" i="4"/>
  <c r="BF50" i="5" s="1"/>
  <c r="BL23" i="4"/>
  <c r="BF51" i="5" s="1"/>
  <c r="BH13" i="4"/>
  <c r="BB50" i="5" s="1"/>
  <c r="BH23" i="4"/>
  <c r="BB51" i="5" s="1"/>
  <c r="BD13" i="4"/>
  <c r="AX50" i="5" s="1"/>
  <c r="BZ23" i="4"/>
  <c r="BT51" i="5" s="1"/>
  <c r="BV23" i="4"/>
  <c r="BP51" i="5" s="1"/>
  <c r="BS13" i="4"/>
  <c r="BM50" i="5" s="1"/>
  <c r="BQ23" i="4"/>
  <c r="BK51" i="5" s="1"/>
  <c r="BP23" i="4"/>
  <c r="BJ51" i="5" s="1"/>
  <c r="BO13" i="4"/>
  <c r="BI50" i="5" s="1"/>
  <c r="BN23" i="4"/>
  <c r="BH51" i="5" s="1"/>
  <c r="BM13" i="4"/>
  <c r="BG50" i="5" s="1"/>
  <c r="BJ23" i="4"/>
  <c r="BD51" i="5" s="1"/>
  <c r="BI23" i="4"/>
  <c r="BC51" i="5" s="1"/>
  <c r="BE13" i="4"/>
  <c r="AY50" i="5" s="1"/>
  <c r="BD23" i="4"/>
  <c r="AX51" i="5" s="1"/>
  <c r="BC23" i="4"/>
  <c r="AW51" i="5" s="1"/>
  <c r="BC13" i="4"/>
  <c r="AW50" i="5" s="1"/>
  <c r="BY13" i="4"/>
  <c r="BS50" i="5" s="1"/>
  <c r="BX13" i="4"/>
  <c r="BR50" i="5" s="1"/>
  <c r="BW23" i="4"/>
  <c r="BQ51" i="5" s="1"/>
  <c r="BR23" i="4"/>
  <c r="BL51" i="5" s="1"/>
  <c r="BQ13" i="4"/>
  <c r="BK50" i="5" s="1"/>
  <c r="BM23" i="4"/>
  <c r="BG51" i="5" s="1"/>
  <c r="BK23" i="4"/>
  <c r="BE51" i="5" s="1"/>
  <c r="BJ13" i="4"/>
  <c r="BD50" i="5" s="1"/>
  <c r="BG23" i="4"/>
  <c r="BA51" i="5" s="1"/>
  <c r="BF23" i="4"/>
  <c r="AZ51" i="5" s="1"/>
  <c r="BE23" i="4"/>
  <c r="AY51" i="5" s="1"/>
  <c r="AS23" i="4"/>
  <c r="AM51" i="5" s="1"/>
  <c r="Y13" i="4"/>
  <c r="S50" i="5" s="1"/>
  <c r="BB13" i="4"/>
  <c r="AV50" i="5" s="1"/>
  <c r="AW23" i="4"/>
  <c r="AQ51" i="5" s="1"/>
  <c r="BB23" i="4"/>
  <c r="AV51" i="5" s="1"/>
  <c r="AX13" i="4"/>
  <c r="AR50" i="5" s="1"/>
  <c r="AU23" i="4"/>
  <c r="AO51" i="5" s="1"/>
  <c r="BA23" i="4"/>
  <c r="AU51" i="5" s="1"/>
  <c r="AW13" i="4"/>
  <c r="AQ50" i="5" s="1"/>
  <c r="W13" i="4"/>
  <c r="Q50" i="5" s="1"/>
  <c r="AO23" i="4"/>
  <c r="AI51" i="5" s="1"/>
  <c r="AT23" i="4"/>
  <c r="AN51" i="5" s="1"/>
  <c r="AN13" i="4"/>
  <c r="AH50" i="5" s="1"/>
  <c r="AY23" i="4"/>
  <c r="AS51" i="5" s="1"/>
  <c r="AP13" i="4"/>
  <c r="AJ50" i="5" s="1"/>
  <c r="AT13" i="4"/>
  <c r="AN50" i="5" s="1"/>
  <c r="AV23" i="4"/>
  <c r="AP51" i="5" s="1"/>
  <c r="AY13" i="4"/>
  <c r="AS50" i="5" s="1"/>
  <c r="BA13" i="4"/>
  <c r="AU50" i="5" s="1"/>
  <c r="AZ23" i="4"/>
  <c r="AT51" i="5" s="1"/>
  <c r="AD23" i="4"/>
  <c r="X51" i="5" s="1"/>
  <c r="N13" i="4"/>
  <c r="H50" i="5" s="1"/>
  <c r="AF13" i="4"/>
  <c r="Z50" i="5" s="1"/>
  <c r="AL13" i="4"/>
  <c r="AF50" i="5" s="1"/>
  <c r="AI23" i="4"/>
  <c r="AC51" i="5" s="1"/>
  <c r="U23" i="4"/>
  <c r="O51" i="5" s="1"/>
  <c r="T23" i="4"/>
  <c r="N51" i="5" s="1"/>
  <c r="K13" i="4"/>
  <c r="E50" i="5" s="1"/>
  <c r="AA13" i="4"/>
  <c r="U50" i="5" s="1"/>
  <c r="R23" i="4"/>
  <c r="L51" i="5" s="1"/>
  <c r="AJ23" i="4"/>
  <c r="AD51" i="5" s="1"/>
  <c r="AR23" i="4"/>
  <c r="AL51" i="5" s="1"/>
  <c r="AM13" i="4"/>
  <c r="AG50" i="5" s="1"/>
  <c r="AC23" i="4"/>
  <c r="W51" i="5" s="1"/>
  <c r="AG13" i="4"/>
  <c r="AA50" i="5" s="1"/>
  <c r="O13" i="4"/>
  <c r="I50" i="5" s="1"/>
  <c r="AK23" i="4"/>
  <c r="AE51" i="5" s="1"/>
  <c r="M13" i="4"/>
  <c r="G50" i="5" s="1"/>
  <c r="AH13" i="4"/>
  <c r="AB50" i="5" s="1"/>
  <c r="P23" i="4"/>
  <c r="J51" i="5" s="1"/>
  <c r="AH23" i="4"/>
  <c r="AB51" i="5" s="1"/>
  <c r="K23" i="4"/>
  <c r="E51" i="5" s="1"/>
  <c r="T13" i="4"/>
  <c r="N50" i="5" s="1"/>
  <c r="AK13" i="4"/>
  <c r="AE50" i="5" s="1"/>
  <c r="R13" i="4"/>
  <c r="L50" i="5" s="1"/>
  <c r="AF23" i="4"/>
  <c r="Z51" i="5" s="1"/>
  <c r="AQ13" i="4"/>
  <c r="AK50" i="5" s="1"/>
  <c r="AB23" i="4"/>
  <c r="V51" i="5" s="1"/>
  <c r="AV13" i="4"/>
  <c r="AP50" i="5" s="1"/>
  <c r="L23" i="4"/>
  <c r="F51" i="5" s="1"/>
  <c r="AL23" i="4"/>
  <c r="AF51" i="5" s="1"/>
  <c r="AZ13" i="4"/>
  <c r="AT50" i="5" s="1"/>
  <c r="Q23" i="4"/>
  <c r="K51" i="5" s="1"/>
  <c r="AG23" i="4"/>
  <c r="AA51" i="5" s="1"/>
  <c r="AM23" i="4"/>
  <c r="AG51" i="5" s="1"/>
  <c r="X13" i="4"/>
  <c r="R50" i="5" s="1"/>
  <c r="AE23" i="4"/>
  <c r="Y51" i="5" s="1"/>
  <c r="AR13" i="4"/>
  <c r="AL50" i="5" s="1"/>
  <c r="AN23" i="4"/>
  <c r="AH51" i="5" s="1"/>
  <c r="AQ23" i="4"/>
  <c r="AK51" i="5" s="1"/>
  <c r="AU13" i="4"/>
  <c r="AO50" i="5" s="1"/>
  <c r="P13" i="4"/>
  <c r="J50" i="5" s="1"/>
  <c r="W23" i="4"/>
  <c r="Q51" i="5" s="1"/>
  <c r="S23" i="4"/>
  <c r="M51" i="5" s="1"/>
  <c r="AE13" i="4"/>
  <c r="Y50" i="5" s="1"/>
  <c r="AO13" i="4"/>
  <c r="AI50" i="5" s="1"/>
  <c r="AS13" i="4"/>
  <c r="AM50" i="5" s="1"/>
  <c r="V13" i="4"/>
  <c r="P50" i="5" s="1"/>
  <c r="AJ13" i="4"/>
  <c r="AD50" i="5" s="1"/>
  <c r="AP23" i="4"/>
  <c r="AJ51" i="5" s="1"/>
  <c r="AI13" i="4"/>
  <c r="AC50" i="5" s="1"/>
  <c r="Z23" i="4"/>
  <c r="T51" i="5" s="1"/>
  <c r="L13" i="4"/>
  <c r="F50" i="5" s="1"/>
  <c r="N23" i="4"/>
  <c r="H51" i="5" s="1"/>
  <c r="U13" i="4"/>
  <c r="O50" i="5" s="1"/>
  <c r="Z13" i="4"/>
  <c r="T50" i="5" s="1"/>
  <c r="AB13" i="4"/>
  <c r="V50" i="5" s="1"/>
  <c r="Y23" i="4"/>
  <c r="S51" i="5" s="1"/>
  <c r="Q13" i="4"/>
  <c r="K50" i="5" s="1"/>
  <c r="S13" i="4"/>
  <c r="M50" i="5" s="1"/>
  <c r="X23" i="4"/>
  <c r="R51" i="5" s="1"/>
  <c r="AA23" i="4"/>
  <c r="U51" i="5" s="1"/>
  <c r="AD13" i="4"/>
  <c r="X50" i="5" s="1"/>
  <c r="R41" i="4"/>
  <c r="L52" i="5" s="1"/>
  <c r="O23" i="4"/>
  <c r="I51" i="5" s="1"/>
  <c r="AC13" i="4"/>
  <c r="W50" i="5" s="1"/>
  <c r="V23" i="4"/>
  <c r="P51" i="5" s="1"/>
  <c r="M23" i="4"/>
  <c r="G51" i="5" s="1"/>
  <c r="AH41" i="4"/>
  <c r="AB52" i="5" s="1"/>
  <c r="AQ41" i="4"/>
  <c r="AK52" i="5" s="1"/>
  <c r="AM41" i="4"/>
  <c r="AG52" i="5" s="1"/>
  <c r="X41" i="4"/>
  <c r="R52" i="5" s="1"/>
  <c r="Q41" i="4"/>
  <c r="K52" i="5" s="1"/>
  <c r="BA41" i="4"/>
  <c r="AU52" i="5" s="1"/>
  <c r="L111" i="3"/>
  <c r="M111" i="3" s="1"/>
  <c r="N111" i="3" s="1"/>
  <c r="O111" i="3" s="1"/>
  <c r="P111" i="3" s="1"/>
  <c r="Q111" i="3" s="1"/>
  <c r="R111" i="3" s="1"/>
  <c r="P105" i="3"/>
  <c r="P19" i="3" s="1"/>
  <c r="L41" i="4"/>
  <c r="F52" i="5" s="1"/>
  <c r="AP41" i="4"/>
  <c r="AJ52" i="5" s="1"/>
  <c r="AB41" i="4"/>
  <c r="V52" i="5" s="1"/>
  <c r="AR41" i="4"/>
  <c r="AL52" i="5" s="1"/>
  <c r="AO41" i="4"/>
  <c r="AI52" i="5" s="1"/>
  <c r="AK41" i="4"/>
  <c r="AE52" i="5" s="1"/>
  <c r="AY41" i="4"/>
  <c r="AS52" i="5" s="1"/>
  <c r="S41" i="4"/>
  <c r="M52" i="5" s="1"/>
  <c r="Y41" i="4"/>
  <c r="S52" i="5" s="1"/>
  <c r="AD41" i="4"/>
  <c r="X52" i="5" s="1"/>
  <c r="AG41" i="4"/>
  <c r="AA52" i="5" s="1"/>
  <c r="BB41" i="4"/>
  <c r="AV52" i="5" s="1"/>
  <c r="Z41" i="4"/>
  <c r="T52" i="5" s="1"/>
  <c r="AX41" i="4"/>
  <c r="AR52" i="5" s="1"/>
  <c r="V41" i="4"/>
  <c r="P52" i="5" s="1"/>
  <c r="N41" i="4"/>
  <c r="H52" i="5" s="1"/>
  <c r="U41" i="4"/>
  <c r="O52" i="5" s="1"/>
  <c r="AN41" i="4"/>
  <c r="AH52" i="5" s="1"/>
  <c r="AA41" i="4"/>
  <c r="U52" i="5" s="1"/>
  <c r="AL41" i="4"/>
  <c r="AF52" i="5" s="1"/>
  <c r="W41" i="4"/>
  <c r="Q52" i="5" s="1"/>
  <c r="AJ41" i="4"/>
  <c r="AD52" i="5" s="1"/>
  <c r="AV41" i="4"/>
  <c r="AP52" i="5" s="1"/>
  <c r="AI41" i="4"/>
  <c r="AC52" i="5" s="1"/>
  <c r="AU41" i="4"/>
  <c r="AO52" i="5" s="1"/>
  <c r="O41" i="4"/>
  <c r="I52" i="5" s="1"/>
  <c r="AE41" i="4"/>
  <c r="Y52" i="5" s="1"/>
  <c r="AT41" i="4"/>
  <c r="AN52" i="5" s="1"/>
  <c r="AW41" i="4"/>
  <c r="AQ52" i="5" s="1"/>
  <c r="AC41" i="4"/>
  <c r="W52" i="5" s="1"/>
  <c r="AF41" i="4"/>
  <c r="Z52" i="5" s="1"/>
  <c r="T41" i="4"/>
  <c r="N52" i="5" s="1"/>
  <c r="AS41" i="4"/>
  <c r="AM52" i="5" s="1"/>
  <c r="AZ41" i="4"/>
  <c r="AT52" i="5" s="1"/>
  <c r="M41" i="4"/>
  <c r="G52" i="5" s="1"/>
  <c r="P41" i="4"/>
  <c r="J52" i="5" s="1"/>
  <c r="P106" i="3"/>
  <c r="Q106" i="3" s="1"/>
  <c r="L109" i="3"/>
  <c r="M109" i="3" s="1"/>
  <c r="N109" i="3" s="1"/>
  <c r="O109" i="3" s="1"/>
  <c r="P109" i="3" s="1"/>
  <c r="Q109" i="3" s="1"/>
  <c r="AG110" i="4"/>
  <c r="AH110" i="4" s="1"/>
  <c r="AI110" i="4" s="1"/>
  <c r="P108" i="3"/>
  <c r="Q108" i="3" s="1"/>
  <c r="Q107" i="3"/>
  <c r="AD107" i="4"/>
  <c r="AE107" i="4" s="1"/>
  <c r="AF107" i="4" s="1"/>
  <c r="R112" i="3"/>
  <c r="R113" i="3"/>
  <c r="R103" i="3"/>
  <c r="R102" i="3"/>
  <c r="R101" i="3"/>
  <c r="R100" i="3"/>
  <c r="R99" i="3"/>
  <c r="R114" i="3"/>
  <c r="R115" i="3"/>
  <c r="M21" i="3"/>
  <c r="P48" i="4"/>
  <c r="P47" i="4"/>
  <c r="AF47" i="4"/>
  <c r="AF48" i="4"/>
  <c r="AB47" i="4"/>
  <c r="AB48" i="4"/>
  <c r="Z101" i="4"/>
  <c r="K25" i="3"/>
  <c r="X48" i="4"/>
  <c r="X47" i="4"/>
  <c r="K82" i="3"/>
  <c r="E37" i="5" s="1"/>
  <c r="AD104" i="4"/>
  <c r="T47" i="4"/>
  <c r="T48" i="4"/>
  <c r="P112" i="4"/>
  <c r="N70" i="2"/>
  <c r="M70" i="2"/>
  <c r="D80" i="3" s="1"/>
  <c r="E29" i="3"/>
  <c r="E74" i="3" s="1"/>
  <c r="M20" i="3"/>
  <c r="R81" i="3"/>
  <c r="L36" i="5" s="1"/>
  <c r="L11" i="3"/>
  <c r="K121" i="3"/>
  <c r="K12" i="3" s="1"/>
  <c r="M120" i="3"/>
  <c r="M11" i="3" s="1"/>
  <c r="M119" i="3"/>
  <c r="M10" i="3" s="1"/>
  <c r="M118" i="3"/>
  <c r="M9" i="3" s="1"/>
  <c r="L22" i="3"/>
  <c r="L121" i="3"/>
  <c r="K123" i="3"/>
  <c r="O21" i="3"/>
  <c r="S2" i="3"/>
  <c r="K124" i="3" l="1" a="1"/>
  <c r="K124" i="3" s="1"/>
  <c r="R98" i="4"/>
  <c r="R112" i="4" s="1"/>
  <c r="I48" i="4"/>
  <c r="I47" i="4"/>
  <c r="CJ51" i="5"/>
  <c r="CO51" i="5"/>
  <c r="BV51" i="5"/>
  <c r="CD51" i="5"/>
  <c r="CL51" i="5"/>
  <c r="BU51" i="5"/>
  <c r="CA51" i="5"/>
  <c r="CC51" i="5"/>
  <c r="CK51" i="5"/>
  <c r="CF51" i="5"/>
  <c r="BW51" i="5"/>
  <c r="CN51" i="5"/>
  <c r="CG51" i="5"/>
  <c r="CE51" i="5"/>
  <c r="CB51" i="5"/>
  <c r="BY51" i="5"/>
  <c r="C52" i="5"/>
  <c r="C50" i="5"/>
  <c r="Q105" i="3"/>
  <c r="R105" i="3" s="1"/>
  <c r="I41" i="4"/>
  <c r="I13" i="4"/>
  <c r="E13" i="4"/>
  <c r="D17" i="6" s="1"/>
  <c r="I23" i="4"/>
  <c r="E23" i="4"/>
  <c r="D18" i="6" s="1"/>
  <c r="R106" i="3"/>
  <c r="R108" i="3"/>
  <c r="R107" i="3"/>
  <c r="AG107" i="4"/>
  <c r="AH107" i="4" s="1"/>
  <c r="S98" i="4"/>
  <c r="R109" i="3"/>
  <c r="AJ110" i="4"/>
  <c r="AK110" i="4" s="1"/>
  <c r="AL110" i="4" s="1"/>
  <c r="AM110" i="4" s="1"/>
  <c r="S115" i="3"/>
  <c r="E22" i="5"/>
  <c r="K83" i="3"/>
  <c r="E38" i="5" s="1"/>
  <c r="S113" i="3"/>
  <c r="S111" i="3"/>
  <c r="S112" i="3"/>
  <c r="S101" i="3"/>
  <c r="S100" i="3"/>
  <c r="S99" i="3"/>
  <c r="S103" i="3"/>
  <c r="S109" i="3" s="1"/>
  <c r="S102" i="3"/>
  <c r="S108" i="3" s="1"/>
  <c r="AB54" i="4"/>
  <c r="V53" i="5" s="1"/>
  <c r="S114" i="3"/>
  <c r="K84" i="3"/>
  <c r="E39" i="5" s="1"/>
  <c r="T54" i="4"/>
  <c r="N53" i="5" s="1"/>
  <c r="AF54" i="4"/>
  <c r="Z53" i="5" s="1"/>
  <c r="AE104" i="4"/>
  <c r="AA101" i="4"/>
  <c r="AB101" i="4" s="1"/>
  <c r="X54" i="4"/>
  <c r="R53" i="5" s="1"/>
  <c r="E6" i="5"/>
  <c r="P54" i="4"/>
  <c r="J53" i="5" s="1"/>
  <c r="C84" i="3"/>
  <c r="L117" i="3"/>
  <c r="L8" i="3" s="1"/>
  <c r="L23" i="3"/>
  <c r="N20" i="3"/>
  <c r="K125" i="3"/>
  <c r="S81" i="3"/>
  <c r="M36" i="5" s="1"/>
  <c r="M23" i="3"/>
  <c r="N119" i="3"/>
  <c r="N10" i="3" s="1"/>
  <c r="N118" i="3"/>
  <c r="N9" i="3" s="1"/>
  <c r="N120" i="3"/>
  <c r="L123" i="3"/>
  <c r="M121" i="3"/>
  <c r="L12" i="3"/>
  <c r="M22" i="3"/>
  <c r="Q19" i="3"/>
  <c r="P21" i="3"/>
  <c r="T2" i="3"/>
  <c r="M117" i="3"/>
  <c r="K14" i="3"/>
  <c r="K38" i="3" l="1"/>
  <c r="K36" i="3"/>
  <c r="K39" i="3"/>
  <c r="K37" i="3"/>
  <c r="S112" i="4"/>
  <c r="C51" i="5"/>
  <c r="C53" i="5"/>
  <c r="S105" i="3"/>
  <c r="S106" i="3"/>
  <c r="E87" i="4"/>
  <c r="E89" i="4" s="1"/>
  <c r="D23" i="6" s="1"/>
  <c r="AI107" i="4"/>
  <c r="AJ107" i="4" s="1"/>
  <c r="K85" i="3"/>
  <c r="T98" i="4"/>
  <c r="U98" i="4" s="1"/>
  <c r="V98" i="4" s="1"/>
  <c r="C85" i="3"/>
  <c r="C86" i="3" s="1"/>
  <c r="S107" i="3"/>
  <c r="T103" i="3"/>
  <c r="T109" i="3" s="1"/>
  <c r="T102" i="3"/>
  <c r="T108" i="3" s="1"/>
  <c r="T100" i="3"/>
  <c r="T106" i="3" s="1"/>
  <c r="T99" i="3"/>
  <c r="T101" i="3"/>
  <c r="T112" i="3"/>
  <c r="T111" i="3"/>
  <c r="T114" i="3"/>
  <c r="T113" i="3"/>
  <c r="T115" i="3"/>
  <c r="I54" i="4"/>
  <c r="AC101" i="4"/>
  <c r="AD101" i="4" s="1"/>
  <c r="AN110" i="4"/>
  <c r="AO110" i="4" s="1"/>
  <c r="AP110" i="4" s="1"/>
  <c r="AQ110" i="4" s="1"/>
  <c r="AR110" i="4" s="1"/>
  <c r="AS110" i="4" s="1"/>
  <c r="AT110" i="4" s="1"/>
  <c r="L25" i="3"/>
  <c r="E5" i="5"/>
  <c r="E7" i="5" s="1"/>
  <c r="AF104" i="4"/>
  <c r="AG104" i="4" s="1"/>
  <c r="AH104" i="4" s="1"/>
  <c r="AI104" i="4" s="1"/>
  <c r="M25" i="3"/>
  <c r="G6" i="5" s="1"/>
  <c r="O20" i="3"/>
  <c r="L124" i="3" a="1"/>
  <c r="L124" i="3" s="1"/>
  <c r="L125" i="3" s="1"/>
  <c r="T81" i="3"/>
  <c r="N36" i="5" s="1"/>
  <c r="N11" i="3"/>
  <c r="O119" i="3"/>
  <c r="O10" i="3" s="1"/>
  <c r="O120" i="3"/>
  <c r="O11" i="3" s="1"/>
  <c r="O118" i="3"/>
  <c r="O9" i="3" s="1"/>
  <c r="M123" i="3"/>
  <c r="L14" i="3"/>
  <c r="N121" i="3"/>
  <c r="M12" i="3"/>
  <c r="N22" i="3"/>
  <c r="N23" i="3"/>
  <c r="R19" i="3"/>
  <c r="U2" i="3"/>
  <c r="Q21" i="3"/>
  <c r="K29" i="3"/>
  <c r="N117" i="3"/>
  <c r="M8" i="3"/>
  <c r="K66" i="3" l="1"/>
  <c r="K58" i="3"/>
  <c r="L37" i="3"/>
  <c r="L38" i="3"/>
  <c r="L36" i="3"/>
  <c r="L39" i="3"/>
  <c r="T105" i="3"/>
  <c r="K86" i="3"/>
  <c r="E40" i="5"/>
  <c r="E91" i="3"/>
  <c r="E91" i="4"/>
  <c r="C122" i="4" s="1"/>
  <c r="E131" i="4" s="1"/>
  <c r="AK107" i="4"/>
  <c r="AL107" i="4" s="1"/>
  <c r="AM107" i="4" s="1"/>
  <c r="C87" i="3"/>
  <c r="I20" i="6" s="1"/>
  <c r="T112" i="4"/>
  <c r="T107" i="3"/>
  <c r="U111" i="3"/>
  <c r="U115" i="3"/>
  <c r="U112" i="3"/>
  <c r="U102" i="3"/>
  <c r="U108" i="3" s="1"/>
  <c r="U100" i="3"/>
  <c r="U106" i="3" s="1"/>
  <c r="U99" i="3"/>
  <c r="U101" i="3"/>
  <c r="U103" i="3"/>
  <c r="U109" i="3" s="1"/>
  <c r="U113" i="3"/>
  <c r="U114" i="3"/>
  <c r="V112" i="4"/>
  <c r="AT112" i="4"/>
  <c r="AU110" i="4"/>
  <c r="AJ104" i="4"/>
  <c r="U112" i="4"/>
  <c r="W98" i="4"/>
  <c r="F6" i="5"/>
  <c r="AE101" i="4"/>
  <c r="F5" i="5"/>
  <c r="P20" i="3"/>
  <c r="U81" i="3"/>
  <c r="O36" i="5" s="1"/>
  <c r="M124" i="3" a="1"/>
  <c r="M124" i="3" s="1"/>
  <c r="M125" i="3" s="1"/>
  <c r="P120" i="3"/>
  <c r="P118" i="3"/>
  <c r="P9" i="3" s="1"/>
  <c r="P119" i="3"/>
  <c r="P10" i="3" s="1"/>
  <c r="L29" i="3"/>
  <c r="L66" i="3" s="1"/>
  <c r="O121" i="3"/>
  <c r="N12" i="3"/>
  <c r="N25" i="3"/>
  <c r="H6" i="5" s="1"/>
  <c r="O22" i="3"/>
  <c r="N123" i="3"/>
  <c r="O23" i="3"/>
  <c r="K41" i="3"/>
  <c r="E11" i="5" s="1"/>
  <c r="S19" i="3"/>
  <c r="V2" i="3"/>
  <c r="R21" i="3"/>
  <c r="O117" i="3"/>
  <c r="N8" i="3"/>
  <c r="M14" i="3"/>
  <c r="U105" i="3" l="1"/>
  <c r="G5" i="5"/>
  <c r="G7" i="5" s="1"/>
  <c r="M36" i="3"/>
  <c r="M37" i="3"/>
  <c r="M38" i="3"/>
  <c r="M39" i="3"/>
  <c r="W112" i="4"/>
  <c r="L82" i="3"/>
  <c r="E41" i="5"/>
  <c r="F7" i="5"/>
  <c r="K125" i="4"/>
  <c r="E61" i="5" s="1"/>
  <c r="U107" i="3"/>
  <c r="AN107" i="4"/>
  <c r="V113" i="3"/>
  <c r="V112" i="3"/>
  <c r="V111" i="3"/>
  <c r="V103" i="3"/>
  <c r="V109" i="3" s="1"/>
  <c r="V102" i="3"/>
  <c r="V108" i="3" s="1"/>
  <c r="V101" i="3"/>
  <c r="V100" i="3"/>
  <c r="V106" i="3" s="1"/>
  <c r="V99" i="3"/>
  <c r="V105" i="3" s="1"/>
  <c r="V114" i="3"/>
  <c r="V115" i="3"/>
  <c r="AU112" i="4"/>
  <c r="AV110" i="4"/>
  <c r="AF101" i="4"/>
  <c r="X98" i="4"/>
  <c r="AK104" i="4"/>
  <c r="Q20" i="3"/>
  <c r="N124" i="3" a="1"/>
  <c r="N124" i="3" s="1"/>
  <c r="N125" i="3" s="1"/>
  <c r="V81" i="3"/>
  <c r="P36" i="5" s="1"/>
  <c r="P11" i="3"/>
  <c r="Q119" i="3"/>
  <c r="Q10" i="3" s="1"/>
  <c r="Q120" i="3"/>
  <c r="Q11" i="3" s="1"/>
  <c r="Q118" i="3"/>
  <c r="Q9" i="3" s="1"/>
  <c r="L58" i="3"/>
  <c r="L41" i="3"/>
  <c r="F11" i="5" s="1"/>
  <c r="O123" i="3"/>
  <c r="N14" i="3"/>
  <c r="O25" i="3"/>
  <c r="P23" i="3"/>
  <c r="P22" i="3"/>
  <c r="P121" i="3"/>
  <c r="O12" i="3"/>
  <c r="W2" i="3"/>
  <c r="T19" i="3"/>
  <c r="S21" i="3"/>
  <c r="M29" i="3"/>
  <c r="M66" i="3" s="1"/>
  <c r="P117" i="3"/>
  <c r="O8" i="3"/>
  <c r="V107" i="3" l="1"/>
  <c r="N36" i="3"/>
  <c r="N37" i="3"/>
  <c r="N38" i="3"/>
  <c r="N39" i="3"/>
  <c r="F37" i="5"/>
  <c r="L84" i="3"/>
  <c r="F39" i="5" s="1"/>
  <c r="L83" i="3"/>
  <c r="F22" i="5"/>
  <c r="AO107" i="4"/>
  <c r="W111" i="3"/>
  <c r="W115" i="3"/>
  <c r="W112" i="3"/>
  <c r="W114" i="3"/>
  <c r="W113" i="3"/>
  <c r="W101" i="3"/>
  <c r="W107" i="3" s="1"/>
  <c r="W100" i="3"/>
  <c r="W106" i="3" s="1"/>
  <c r="W99" i="3"/>
  <c r="W105" i="3" s="1"/>
  <c r="W102" i="3"/>
  <c r="W108" i="3" s="1"/>
  <c r="W103" i="3"/>
  <c r="W109" i="3" s="1"/>
  <c r="AL104" i="4"/>
  <c r="AV112" i="4"/>
  <c r="AW110" i="4"/>
  <c r="I6" i="5"/>
  <c r="X112" i="4"/>
  <c r="Y98" i="4"/>
  <c r="Y112" i="4" s="1"/>
  <c r="AG101" i="4"/>
  <c r="H5" i="5"/>
  <c r="H7" i="5" s="1"/>
  <c r="R20" i="3"/>
  <c r="O124" i="3" a="1"/>
  <c r="O124" i="3" s="1"/>
  <c r="O125" i="3" s="1"/>
  <c r="W81" i="3"/>
  <c r="Q36" i="5" s="1"/>
  <c r="R119" i="3"/>
  <c r="R10" i="3" s="1"/>
  <c r="R120" i="3"/>
  <c r="R118" i="3"/>
  <c r="R9" i="3" s="1"/>
  <c r="N29" i="3"/>
  <c r="N66" i="3" s="1"/>
  <c r="P123" i="3"/>
  <c r="Q23" i="3"/>
  <c r="O14" i="3"/>
  <c r="Q121" i="3"/>
  <c r="P12" i="3"/>
  <c r="Q22" i="3"/>
  <c r="P25" i="3"/>
  <c r="J6" i="5" s="1"/>
  <c r="M41" i="3"/>
  <c r="G11" i="5" s="1"/>
  <c r="M58" i="3"/>
  <c r="U19" i="3"/>
  <c r="T21" i="3"/>
  <c r="X2" i="3"/>
  <c r="Q117" i="3"/>
  <c r="P8" i="3"/>
  <c r="O36" i="3" l="1"/>
  <c r="O38" i="3"/>
  <c r="O37" i="3"/>
  <c r="O39" i="3"/>
  <c r="AP107" i="4"/>
  <c r="AP112" i="4" s="1"/>
  <c r="F38" i="5"/>
  <c r="L85" i="3"/>
  <c r="X112" i="3"/>
  <c r="X114" i="3"/>
  <c r="X115" i="3"/>
  <c r="X103" i="3"/>
  <c r="X109" i="3" s="1"/>
  <c r="X102" i="3"/>
  <c r="X108" i="3" s="1"/>
  <c r="X101" i="3"/>
  <c r="X107" i="3" s="1"/>
  <c r="X99" i="3"/>
  <c r="X105" i="3" s="1"/>
  <c r="X100" i="3"/>
  <c r="X106" i="3" s="1"/>
  <c r="X113" i="3"/>
  <c r="X111" i="3"/>
  <c r="Z98" i="4"/>
  <c r="Z112" i="4" s="1"/>
  <c r="AQ107" i="4"/>
  <c r="AW112" i="4"/>
  <c r="AX110" i="4"/>
  <c r="AL112" i="4"/>
  <c r="AM104" i="4"/>
  <c r="AN104" i="4" s="1"/>
  <c r="AH101" i="4"/>
  <c r="AI101" i="4" s="1"/>
  <c r="I5" i="5"/>
  <c r="I7" i="5" s="1"/>
  <c r="S20" i="3"/>
  <c r="X81" i="3"/>
  <c r="R36" i="5" s="1"/>
  <c r="P124" i="3" a="1"/>
  <c r="P124" i="3" s="1"/>
  <c r="P125" i="3" s="1"/>
  <c r="R11" i="3"/>
  <c r="N58" i="3"/>
  <c r="S118" i="3"/>
  <c r="S9" i="3" s="1"/>
  <c r="S119" i="3"/>
  <c r="S10" i="3" s="1"/>
  <c r="S120" i="3"/>
  <c r="S11" i="3" s="1"/>
  <c r="P14" i="3"/>
  <c r="Q25" i="3"/>
  <c r="K6" i="5" s="1"/>
  <c r="N41" i="3"/>
  <c r="H11" i="5" s="1"/>
  <c r="Q123" i="3"/>
  <c r="O29" i="3"/>
  <c r="R22" i="3"/>
  <c r="R23" i="3"/>
  <c r="R121" i="3"/>
  <c r="Q12" i="3"/>
  <c r="V19" i="3"/>
  <c r="Y2" i="3"/>
  <c r="U21" i="3"/>
  <c r="R117" i="3"/>
  <c r="Q8" i="3"/>
  <c r="O58" i="3" l="1"/>
  <c r="O66" i="3"/>
  <c r="P39" i="3"/>
  <c r="P36" i="3"/>
  <c r="P38" i="3"/>
  <c r="P37" i="3"/>
  <c r="AO104" i="4"/>
  <c r="AN112" i="4"/>
  <c r="AJ101" i="4"/>
  <c r="AI112" i="4"/>
  <c r="L86" i="3"/>
  <c r="F40" i="5"/>
  <c r="AA98" i="4"/>
  <c r="AA112" i="4" s="1"/>
  <c r="Y103" i="3"/>
  <c r="Y109" i="3" s="1"/>
  <c r="Y102" i="3"/>
  <c r="Y108" i="3" s="1"/>
  <c r="Y101" i="3"/>
  <c r="Y107" i="3" s="1"/>
  <c r="Y99" i="3"/>
  <c r="Y105" i="3" s="1"/>
  <c r="Y100" i="3"/>
  <c r="Y106" i="3" s="1"/>
  <c r="Y115" i="3"/>
  <c r="Y111" i="3"/>
  <c r="Y114" i="3"/>
  <c r="Y113" i="3"/>
  <c r="Y112" i="3"/>
  <c r="AX112" i="4"/>
  <c r="AY110" i="4"/>
  <c r="I110" i="4" s="1"/>
  <c r="AH112" i="4"/>
  <c r="AM112" i="4"/>
  <c r="AQ112" i="4"/>
  <c r="AR107" i="4"/>
  <c r="J5" i="5"/>
  <c r="J7" i="5" s="1"/>
  <c r="T20" i="3"/>
  <c r="Q124" i="3" a="1"/>
  <c r="Q124" i="3" s="1"/>
  <c r="Q125" i="3" s="1"/>
  <c r="Y81" i="3"/>
  <c r="S36" i="5" s="1"/>
  <c r="P29" i="3"/>
  <c r="P66" i="3" s="1"/>
  <c r="T118" i="3"/>
  <c r="T9" i="3" s="1"/>
  <c r="T120" i="3"/>
  <c r="T11" i="3" s="1"/>
  <c r="T119" i="3"/>
  <c r="T10" i="3" s="1"/>
  <c r="Q14" i="3"/>
  <c r="O41" i="3"/>
  <c r="I11" i="5" s="1"/>
  <c r="R123" i="3"/>
  <c r="R25" i="3"/>
  <c r="L6" i="5" s="1"/>
  <c r="S121" i="3"/>
  <c r="R12" i="3"/>
  <c r="S22" i="3"/>
  <c r="S23" i="3"/>
  <c r="W19" i="3"/>
  <c r="Z2" i="3"/>
  <c r="V21" i="3"/>
  <c r="S117" i="3"/>
  <c r="R8" i="3"/>
  <c r="Q36" i="3" l="1"/>
  <c r="Q37" i="3"/>
  <c r="Q38" i="3"/>
  <c r="Q39" i="3"/>
  <c r="AK101" i="4"/>
  <c r="AJ112" i="4"/>
  <c r="I104" i="4"/>
  <c r="AO112" i="4"/>
  <c r="M82" i="3"/>
  <c r="F41" i="5"/>
  <c r="AB98" i="4"/>
  <c r="AB112" i="4" s="1"/>
  <c r="Z111" i="3"/>
  <c r="Z103" i="3"/>
  <c r="Z109" i="3" s="1"/>
  <c r="Z102" i="3"/>
  <c r="Z108" i="3" s="1"/>
  <c r="Z101" i="3"/>
  <c r="Z107" i="3" s="1"/>
  <c r="Z100" i="3"/>
  <c r="Z106" i="3" s="1"/>
  <c r="Z99" i="3"/>
  <c r="Z105" i="3" s="1"/>
  <c r="Z112" i="3"/>
  <c r="Z115" i="3"/>
  <c r="Z113" i="3"/>
  <c r="Z114" i="3"/>
  <c r="AY112" i="4"/>
  <c r="AR112" i="4"/>
  <c r="AS107" i="4"/>
  <c r="I107" i="4" s="1"/>
  <c r="K5" i="5"/>
  <c r="K7" i="5" s="1"/>
  <c r="U20" i="3"/>
  <c r="Z81" i="3"/>
  <c r="T36" i="5" s="1"/>
  <c r="R124" i="3" a="1"/>
  <c r="R124" i="3" s="1"/>
  <c r="R125" i="3" s="1"/>
  <c r="P41" i="3"/>
  <c r="J11" i="5" s="1"/>
  <c r="P58" i="3"/>
  <c r="Q29" i="3"/>
  <c r="U119" i="3"/>
  <c r="U10" i="3" s="1"/>
  <c r="U118" i="3"/>
  <c r="U9" i="3" s="1"/>
  <c r="U120" i="3"/>
  <c r="S123" i="3"/>
  <c r="R14" i="3"/>
  <c r="T23" i="3"/>
  <c r="T22" i="3"/>
  <c r="T121" i="3"/>
  <c r="S12" i="3"/>
  <c r="S25" i="3"/>
  <c r="M6" i="5" s="1"/>
  <c r="X19" i="3"/>
  <c r="W21" i="3"/>
  <c r="AA2" i="3"/>
  <c r="T117" i="3"/>
  <c r="S8" i="3"/>
  <c r="R36" i="3" l="1"/>
  <c r="R37" i="3"/>
  <c r="R38" i="3"/>
  <c r="R39" i="3"/>
  <c r="Q58" i="3"/>
  <c r="Q66" i="3"/>
  <c r="I101" i="4"/>
  <c r="AK112" i="4"/>
  <c r="AA111" i="3"/>
  <c r="AC98" i="4"/>
  <c r="G37" i="5"/>
  <c r="M83" i="3"/>
  <c r="G22" i="5"/>
  <c r="M84" i="3"/>
  <c r="G39" i="5" s="1"/>
  <c r="AA115" i="3"/>
  <c r="AA114" i="3"/>
  <c r="AA112" i="3"/>
  <c r="AA102" i="3"/>
  <c r="AA108" i="3" s="1"/>
  <c r="AA101" i="3"/>
  <c r="AA107" i="3" s="1"/>
  <c r="AA100" i="3"/>
  <c r="AA106" i="3" s="1"/>
  <c r="AA99" i="3"/>
  <c r="AA105" i="3" s="1"/>
  <c r="AA103" i="3"/>
  <c r="AA109" i="3" s="1"/>
  <c r="AA113" i="3"/>
  <c r="AS112" i="4"/>
  <c r="L5" i="5"/>
  <c r="L7" i="5" s="1"/>
  <c r="V20" i="3"/>
  <c r="AA81" i="3"/>
  <c r="U36" i="5" s="1"/>
  <c r="S124" i="3" a="1"/>
  <c r="S124" i="3" s="1"/>
  <c r="S125" i="3" s="1"/>
  <c r="S14" i="3"/>
  <c r="Q41" i="3"/>
  <c r="K11" i="5" s="1"/>
  <c r="U11" i="3"/>
  <c r="R29" i="3"/>
  <c r="V120" i="3"/>
  <c r="V118" i="3"/>
  <c r="V9" i="3" s="1"/>
  <c r="V119" i="3"/>
  <c r="V10" i="3" s="1"/>
  <c r="T123" i="3"/>
  <c r="T25" i="3"/>
  <c r="N6" i="5" s="1"/>
  <c r="U22" i="3"/>
  <c r="U23" i="3"/>
  <c r="U121" i="3"/>
  <c r="T12" i="3"/>
  <c r="Y19" i="3"/>
  <c r="AB2" i="3"/>
  <c r="X21" i="3"/>
  <c r="T8" i="3"/>
  <c r="S37" i="3" l="1"/>
  <c r="S39" i="3"/>
  <c r="S36" i="3"/>
  <c r="S38" i="3"/>
  <c r="R58" i="3"/>
  <c r="R66" i="3"/>
  <c r="AB111" i="3"/>
  <c r="AC112" i="4"/>
  <c r="AD98" i="4"/>
  <c r="G38" i="5"/>
  <c r="M85" i="3"/>
  <c r="AB112" i="3"/>
  <c r="AB113" i="3"/>
  <c r="AB114" i="3"/>
  <c r="AB103" i="3"/>
  <c r="AB109" i="3" s="1"/>
  <c r="AB100" i="3"/>
  <c r="AB106" i="3" s="1"/>
  <c r="AB102" i="3"/>
  <c r="AB108" i="3" s="1"/>
  <c r="AB101" i="3"/>
  <c r="AB107" i="3" s="1"/>
  <c r="AB99" i="3"/>
  <c r="AB105" i="3" s="1"/>
  <c r="AB115" i="3"/>
  <c r="S29" i="3"/>
  <c r="S66" i="3" s="1"/>
  <c r="M5" i="5"/>
  <c r="M7" i="5" s="1"/>
  <c r="W20" i="3"/>
  <c r="AB81" i="3"/>
  <c r="V36" i="5" s="1"/>
  <c r="T124" i="3" a="1"/>
  <c r="T124" i="3" s="1"/>
  <c r="T125" i="3" s="1"/>
  <c r="V11" i="3"/>
  <c r="T14" i="3"/>
  <c r="W118" i="3"/>
  <c r="W9" i="3" s="1"/>
  <c r="W120" i="3"/>
  <c r="U123" i="3"/>
  <c r="U117" i="3"/>
  <c r="U8" i="3" s="1"/>
  <c r="W119" i="3"/>
  <c r="W10" i="3" s="1"/>
  <c r="R41" i="3"/>
  <c r="L11" i="5" s="1"/>
  <c r="V121" i="3"/>
  <c r="U12" i="3"/>
  <c r="U25" i="3"/>
  <c r="O6" i="5" s="1"/>
  <c r="V23" i="3"/>
  <c r="V22" i="3"/>
  <c r="Z19" i="3"/>
  <c r="Y21" i="3"/>
  <c r="AC2" i="3"/>
  <c r="V117" i="3"/>
  <c r="T37" i="3" l="1"/>
  <c r="T39" i="3"/>
  <c r="T36" i="3"/>
  <c r="T38" i="3"/>
  <c r="AE98" i="4"/>
  <c r="AD112" i="4"/>
  <c r="M86" i="3"/>
  <c r="G40" i="5"/>
  <c r="AC103" i="3"/>
  <c r="AC109" i="3" s="1"/>
  <c r="AC100" i="3"/>
  <c r="AC106" i="3" s="1"/>
  <c r="AC102" i="3"/>
  <c r="AC108" i="3" s="1"/>
  <c r="AC101" i="3"/>
  <c r="AC107" i="3" s="1"/>
  <c r="AC99" i="3"/>
  <c r="AC105" i="3" s="1"/>
  <c r="AC113" i="3"/>
  <c r="AC115" i="3"/>
  <c r="AC112" i="3"/>
  <c r="AC111" i="3"/>
  <c r="AC114" i="3"/>
  <c r="S58" i="3"/>
  <c r="N5" i="5"/>
  <c r="N7" i="5" s="1"/>
  <c r="X20" i="3"/>
  <c r="S41" i="3"/>
  <c r="M11" i="5" s="1"/>
  <c r="T29" i="3"/>
  <c r="T66" i="3" s="1"/>
  <c r="AC81" i="3"/>
  <c r="W36" i="5" s="1"/>
  <c r="U124" i="3" a="1"/>
  <c r="U124" i="3" s="1"/>
  <c r="U125" i="3" s="1"/>
  <c r="W11" i="3"/>
  <c r="X118" i="3"/>
  <c r="X9" i="3" s="1"/>
  <c r="X119" i="3"/>
  <c r="X10" i="3" s="1"/>
  <c r="X120" i="3"/>
  <c r="V123" i="3"/>
  <c r="V25" i="3"/>
  <c r="P6" i="5" s="1"/>
  <c r="W23" i="3"/>
  <c r="W121" i="3"/>
  <c r="V12" i="3"/>
  <c r="U14" i="3"/>
  <c r="W22" i="3"/>
  <c r="AA19" i="3"/>
  <c r="Z21" i="3"/>
  <c r="AD2" i="3"/>
  <c r="W117" i="3"/>
  <c r="V8" i="3"/>
  <c r="U36" i="3" l="1"/>
  <c r="U37" i="3"/>
  <c r="U38" i="3"/>
  <c r="U39" i="3"/>
  <c r="AF98" i="4"/>
  <c r="AE112" i="4"/>
  <c r="N82" i="3"/>
  <c r="G41" i="5"/>
  <c r="AD103" i="3"/>
  <c r="AD109" i="3" s="1"/>
  <c r="AD102" i="3"/>
  <c r="AD108" i="3" s="1"/>
  <c r="AD101" i="3"/>
  <c r="AD107" i="3" s="1"/>
  <c r="AD100" i="3"/>
  <c r="AD106" i="3" s="1"/>
  <c r="AD99" i="3"/>
  <c r="AD105" i="3" s="1"/>
  <c r="AD115" i="3"/>
  <c r="AD114" i="3"/>
  <c r="AD113" i="3"/>
  <c r="AD111" i="3"/>
  <c r="AD112" i="3"/>
  <c r="T58" i="3"/>
  <c r="O5" i="5"/>
  <c r="O7" i="5" s="1"/>
  <c r="Y20" i="3"/>
  <c r="AD81" i="3"/>
  <c r="X36" i="5" s="1"/>
  <c r="V124" i="3" a="1"/>
  <c r="V124" i="3" s="1"/>
  <c r="V125" i="3" s="1"/>
  <c r="T41" i="3"/>
  <c r="N11" i="5" s="1"/>
  <c r="U29" i="3"/>
  <c r="W25" i="3"/>
  <c r="Q6" i="5" s="1"/>
  <c r="Y120" i="3"/>
  <c r="Y11" i="3" s="1"/>
  <c r="Y118" i="3"/>
  <c r="Y9" i="3" s="1"/>
  <c r="Y119" i="3"/>
  <c r="Y10" i="3" s="1"/>
  <c r="W123" i="3"/>
  <c r="X121" i="3"/>
  <c r="W12" i="3"/>
  <c r="V14" i="3"/>
  <c r="X23" i="3"/>
  <c r="X22" i="3"/>
  <c r="X11" i="3"/>
  <c r="AB19" i="3"/>
  <c r="AE2" i="3"/>
  <c r="AA21" i="3"/>
  <c r="W8" i="3"/>
  <c r="U58" i="3" l="1"/>
  <c r="U66" i="3"/>
  <c r="V36" i="3"/>
  <c r="V37" i="3"/>
  <c r="V38" i="3"/>
  <c r="V39" i="3"/>
  <c r="AG98" i="4"/>
  <c r="AF112" i="4"/>
  <c r="H22" i="5"/>
  <c r="H37" i="5"/>
  <c r="N84" i="3"/>
  <c r="H39" i="5" s="1"/>
  <c r="N83" i="3"/>
  <c r="AE114" i="3"/>
  <c r="AE112" i="3"/>
  <c r="AE115" i="3"/>
  <c r="AE103" i="3"/>
  <c r="AE109" i="3" s="1"/>
  <c r="AE101" i="3"/>
  <c r="AE107" i="3" s="1"/>
  <c r="AE100" i="3"/>
  <c r="AE106" i="3" s="1"/>
  <c r="AE99" i="3"/>
  <c r="AE105" i="3" s="1"/>
  <c r="AE102" i="3"/>
  <c r="AE108" i="3" s="1"/>
  <c r="AE111" i="3"/>
  <c r="AE113" i="3"/>
  <c r="P5" i="5"/>
  <c r="P7" i="5" s="1"/>
  <c r="Z20" i="3"/>
  <c r="AE81" i="3"/>
  <c r="Y36" i="5" s="1"/>
  <c r="W124" i="3" a="1"/>
  <c r="W124" i="3" s="1"/>
  <c r="W125" i="3" s="1"/>
  <c r="Z119" i="3"/>
  <c r="Z10" i="3" s="1"/>
  <c r="Z120" i="3"/>
  <c r="X123" i="3"/>
  <c r="X117" i="3"/>
  <c r="X8" i="3" s="1"/>
  <c r="Z118" i="3"/>
  <c r="Z9" i="3" s="1"/>
  <c r="U41" i="3"/>
  <c r="O11" i="5" s="1"/>
  <c r="X25" i="3"/>
  <c r="R6" i="5" s="1"/>
  <c r="W14" i="3"/>
  <c r="V29" i="3"/>
  <c r="V66" i="3" s="1"/>
  <c r="Y22" i="3"/>
  <c r="Y23" i="3"/>
  <c r="Y121" i="3"/>
  <c r="X12" i="3"/>
  <c r="AF2" i="3"/>
  <c r="AC19" i="3"/>
  <c r="AB21" i="3"/>
  <c r="Y117" i="3"/>
  <c r="W36" i="3" l="1"/>
  <c r="W38" i="3"/>
  <c r="W39" i="3"/>
  <c r="W37" i="3"/>
  <c r="I98" i="4"/>
  <c r="AG112" i="4"/>
  <c r="H38" i="5"/>
  <c r="N85" i="3"/>
  <c r="AF114" i="3"/>
  <c r="AF102" i="3"/>
  <c r="AF108" i="3" s="1"/>
  <c r="AF99" i="3"/>
  <c r="AF105" i="3" s="1"/>
  <c r="AF101" i="3"/>
  <c r="AF107" i="3" s="1"/>
  <c r="AF103" i="3"/>
  <c r="AF109" i="3" s="1"/>
  <c r="AF100" i="3"/>
  <c r="AF106" i="3" s="1"/>
  <c r="AF113" i="3"/>
  <c r="AF115" i="3"/>
  <c r="AF111" i="3"/>
  <c r="AF112" i="3"/>
  <c r="W29" i="3"/>
  <c r="W66" i="3" s="1"/>
  <c r="Q5" i="5"/>
  <c r="Q7" i="5" s="1"/>
  <c r="AA20" i="3"/>
  <c r="AF81" i="3"/>
  <c r="Z36" i="5" s="1"/>
  <c r="X124" i="3" a="1"/>
  <c r="X124" i="3" s="1"/>
  <c r="X125" i="3" s="1"/>
  <c r="Z11" i="3"/>
  <c r="AA118" i="3"/>
  <c r="AA9" i="3" s="1"/>
  <c r="AA120" i="3"/>
  <c r="AA119" i="3"/>
  <c r="AA10" i="3" s="1"/>
  <c r="V41" i="3"/>
  <c r="P11" i="5" s="1"/>
  <c r="X14" i="3"/>
  <c r="Y123" i="3"/>
  <c r="V58" i="3"/>
  <c r="Y25" i="3"/>
  <c r="S6" i="5" s="1"/>
  <c r="Z23" i="3"/>
  <c r="Z121" i="3"/>
  <c r="Y12" i="3"/>
  <c r="Z22" i="3"/>
  <c r="AD19" i="3"/>
  <c r="AG2" i="3"/>
  <c r="AC21" i="3"/>
  <c r="Z117" i="3"/>
  <c r="Y8" i="3"/>
  <c r="X39" i="3" l="1"/>
  <c r="X37" i="3"/>
  <c r="X36" i="3"/>
  <c r="X38" i="3"/>
  <c r="W58" i="3"/>
  <c r="I112" i="4"/>
  <c r="N86" i="3"/>
  <c r="H40" i="5"/>
  <c r="AG101" i="3"/>
  <c r="AG107" i="3" s="1"/>
  <c r="AG102" i="3"/>
  <c r="AG108" i="3" s="1"/>
  <c r="AG103" i="3"/>
  <c r="AG109" i="3" s="1"/>
  <c r="AG100" i="3"/>
  <c r="AG106" i="3" s="1"/>
  <c r="AG99" i="3"/>
  <c r="AG105" i="3" s="1"/>
  <c r="AG113" i="3"/>
  <c r="AG114" i="3"/>
  <c r="AG112" i="3"/>
  <c r="AG111" i="3"/>
  <c r="AG115" i="3"/>
  <c r="AB20" i="3"/>
  <c r="X29" i="3"/>
  <c r="R5" i="5"/>
  <c r="R7" i="5" s="1"/>
  <c r="Y124" i="3" a="1"/>
  <c r="Y124" i="3" s="1"/>
  <c r="Y125" i="3" s="1"/>
  <c r="AG81" i="3"/>
  <c r="AA36" i="5" s="1"/>
  <c r="Z25" i="3"/>
  <c r="T6" i="5" s="1"/>
  <c r="AA11" i="3"/>
  <c r="AB120" i="3"/>
  <c r="AB119" i="3"/>
  <c r="AB10" i="3" s="1"/>
  <c r="AB118" i="3"/>
  <c r="AB9" i="3" s="1"/>
  <c r="Z123" i="3"/>
  <c r="W41" i="3"/>
  <c r="Q11" i="5" s="1"/>
  <c r="Y14" i="3"/>
  <c r="AA22" i="3"/>
  <c r="AA23" i="3"/>
  <c r="AA121" i="3"/>
  <c r="Z12" i="3"/>
  <c r="AE19" i="3"/>
  <c r="AH2" i="3"/>
  <c r="AD21" i="3"/>
  <c r="AA117" i="3"/>
  <c r="Z8" i="3"/>
  <c r="Y36" i="3" l="1"/>
  <c r="Y37" i="3"/>
  <c r="Y38" i="3"/>
  <c r="Y39" i="3"/>
  <c r="X58" i="3"/>
  <c r="X66" i="3"/>
  <c r="CT113" i="4"/>
  <c r="CI113" i="4"/>
  <c r="CM113" i="4"/>
  <c r="CF113" i="4"/>
  <c r="CR113" i="4"/>
  <c r="CJ113" i="4"/>
  <c r="CB113" i="4"/>
  <c r="CC113" i="4"/>
  <c r="CQ113" i="4"/>
  <c r="CD113" i="4"/>
  <c r="CS113" i="4"/>
  <c r="CA113" i="4"/>
  <c r="CH113" i="4"/>
  <c r="CL113" i="4"/>
  <c r="CE113" i="4"/>
  <c r="CU113" i="4"/>
  <c r="CP113" i="4"/>
  <c r="CG113" i="4"/>
  <c r="CO113" i="4"/>
  <c r="CK113" i="4"/>
  <c r="CN113" i="4"/>
  <c r="BD113" i="4"/>
  <c r="BI113" i="4"/>
  <c r="BL113" i="4"/>
  <c r="BP113" i="4"/>
  <c r="BT113" i="4"/>
  <c r="BX113" i="4"/>
  <c r="K113" i="4"/>
  <c r="N113" i="4"/>
  <c r="Q113" i="4"/>
  <c r="T113" i="4"/>
  <c r="W113" i="4"/>
  <c r="AU113" i="4"/>
  <c r="AV113" i="4"/>
  <c r="X113" i="4"/>
  <c r="AP113" i="4"/>
  <c r="AM113" i="4"/>
  <c r="AR113" i="4"/>
  <c r="BN113" i="4"/>
  <c r="P113" i="4"/>
  <c r="AT113" i="4"/>
  <c r="Y113" i="4"/>
  <c r="AQ113" i="4"/>
  <c r="AC113" i="4"/>
  <c r="BG113" i="4"/>
  <c r="BS113" i="4"/>
  <c r="M113" i="4"/>
  <c r="R113" i="4"/>
  <c r="AJ113" i="4"/>
  <c r="AK113" i="4"/>
  <c r="AH113" i="4"/>
  <c r="AS113" i="4"/>
  <c r="BF113" i="4"/>
  <c r="BH113" i="4"/>
  <c r="BM113" i="4"/>
  <c r="BQ113" i="4"/>
  <c r="BU113" i="4"/>
  <c r="BY113" i="4"/>
  <c r="O113" i="4"/>
  <c r="BB113" i="4"/>
  <c r="S113" i="4"/>
  <c r="U113" i="4"/>
  <c r="AD113" i="4"/>
  <c r="AN113" i="4"/>
  <c r="Z113" i="4"/>
  <c r="AL113" i="4"/>
  <c r="AA113" i="4"/>
  <c r="AB113" i="4"/>
  <c r="BE113" i="4"/>
  <c r="BJ113" i="4"/>
  <c r="BR113" i="4"/>
  <c r="BV113" i="4"/>
  <c r="BZ113" i="4"/>
  <c r="AZ113" i="4"/>
  <c r="L113" i="4"/>
  <c r="V113" i="4"/>
  <c r="AX113" i="4"/>
  <c r="BC113" i="4"/>
  <c r="BK113" i="4"/>
  <c r="BO113" i="4"/>
  <c r="BW113" i="4"/>
  <c r="BA113" i="4"/>
  <c r="AI113" i="4"/>
  <c r="AO113" i="4"/>
  <c r="AW113" i="4"/>
  <c r="AY113" i="4"/>
  <c r="AE113" i="4"/>
  <c r="AF113" i="4"/>
  <c r="AG113" i="4"/>
  <c r="O82" i="3"/>
  <c r="H41" i="5"/>
  <c r="AH115" i="3"/>
  <c r="AH114" i="3"/>
  <c r="AH111" i="3"/>
  <c r="AH113" i="3"/>
  <c r="AH103" i="3"/>
  <c r="AH109" i="3" s="1"/>
  <c r="AH102" i="3"/>
  <c r="AH108" i="3" s="1"/>
  <c r="AH101" i="3"/>
  <c r="AH107" i="3" s="1"/>
  <c r="AH100" i="3"/>
  <c r="AH106" i="3" s="1"/>
  <c r="AH99" i="3"/>
  <c r="AH105" i="3" s="1"/>
  <c r="AH112" i="3"/>
  <c r="Y29" i="3"/>
  <c r="Y66" i="3" s="1"/>
  <c r="S5" i="5"/>
  <c r="S7" i="5" s="1"/>
  <c r="AC20" i="3"/>
  <c r="Z124" i="3" a="1"/>
  <c r="Z124" i="3" s="1"/>
  <c r="Z125" i="3" s="1"/>
  <c r="AH81" i="3"/>
  <c r="AB36" i="5" s="1"/>
  <c r="AB11" i="3"/>
  <c r="AC118" i="3"/>
  <c r="AC9" i="3" s="1"/>
  <c r="AC120" i="3"/>
  <c r="AC119" i="3"/>
  <c r="AC10" i="3" s="1"/>
  <c r="Z14" i="3"/>
  <c r="X41" i="3"/>
  <c r="R11" i="5" s="1"/>
  <c r="AA123" i="3"/>
  <c r="AB23" i="3"/>
  <c r="AB121" i="3"/>
  <c r="AA12" i="3"/>
  <c r="AA25" i="3"/>
  <c r="U6" i="5" s="1"/>
  <c r="AB22" i="3"/>
  <c r="AE21" i="3"/>
  <c r="AI2" i="3"/>
  <c r="AF19" i="3"/>
  <c r="AB117" i="3"/>
  <c r="AA8" i="3"/>
  <c r="Z36" i="3" l="1"/>
  <c r="Z37" i="3"/>
  <c r="Z38" i="3"/>
  <c r="Z39" i="3"/>
  <c r="AO73" i="4"/>
  <c r="AO62" i="4"/>
  <c r="AO77" i="4"/>
  <c r="AO59" i="4"/>
  <c r="AO61" i="4"/>
  <c r="AO71" i="4"/>
  <c r="AO72" i="4"/>
  <c r="AO75" i="4"/>
  <c r="AO78" i="4"/>
  <c r="AO60" i="4"/>
  <c r="AO76" i="4"/>
  <c r="AO74" i="4"/>
  <c r="AO63" i="4"/>
  <c r="AO81" i="4"/>
  <c r="AO80" i="4"/>
  <c r="AO79" i="4"/>
  <c r="V78" i="4"/>
  <c r="V74" i="4"/>
  <c r="V72" i="4"/>
  <c r="V77" i="4"/>
  <c r="V81" i="4"/>
  <c r="V76" i="4"/>
  <c r="V79" i="4"/>
  <c r="V63" i="4"/>
  <c r="V73" i="4"/>
  <c r="V75" i="4"/>
  <c r="V62" i="4"/>
  <c r="V71" i="4"/>
  <c r="V60" i="4"/>
  <c r="V61" i="4"/>
  <c r="V59" i="4"/>
  <c r="V80" i="4"/>
  <c r="AB76" i="4"/>
  <c r="AB71" i="4"/>
  <c r="AB77" i="4"/>
  <c r="AB74" i="4"/>
  <c r="AB79" i="4"/>
  <c r="AB60" i="4"/>
  <c r="AB61" i="4"/>
  <c r="AB72" i="4"/>
  <c r="AB59" i="4"/>
  <c r="AB75" i="4"/>
  <c r="AB80" i="4"/>
  <c r="AB73" i="4"/>
  <c r="AB78" i="4"/>
  <c r="AB81" i="4"/>
  <c r="AB63" i="4"/>
  <c r="AB62" i="4"/>
  <c r="BB74" i="4"/>
  <c r="BB75" i="4"/>
  <c r="BB71" i="4"/>
  <c r="BB78" i="4"/>
  <c r="BB72" i="4"/>
  <c r="BB62" i="4"/>
  <c r="BB60" i="4"/>
  <c r="BB76" i="4"/>
  <c r="BB61" i="4"/>
  <c r="BB81" i="4"/>
  <c r="BB63" i="4"/>
  <c r="BB80" i="4"/>
  <c r="BB73" i="4"/>
  <c r="BB59" i="4"/>
  <c r="BB77" i="4"/>
  <c r="BB79" i="4"/>
  <c r="AS75" i="4"/>
  <c r="AS60" i="4"/>
  <c r="AS76" i="4"/>
  <c r="AS79" i="4"/>
  <c r="AS73" i="4"/>
  <c r="AS62" i="4"/>
  <c r="AS81" i="4"/>
  <c r="AS72" i="4"/>
  <c r="AS80" i="4"/>
  <c r="AS59" i="4"/>
  <c r="AS61" i="4"/>
  <c r="AS77" i="4"/>
  <c r="AS71" i="4"/>
  <c r="AS74" i="4"/>
  <c r="AS63" i="4"/>
  <c r="AS78" i="4"/>
  <c r="AC77" i="4"/>
  <c r="AC60" i="4"/>
  <c r="AC76" i="4"/>
  <c r="AC79" i="4"/>
  <c r="AC73" i="4"/>
  <c r="AC62" i="4"/>
  <c r="AC81" i="4"/>
  <c r="AC72" i="4"/>
  <c r="AC80" i="4"/>
  <c r="AC59" i="4"/>
  <c r="AC61" i="4"/>
  <c r="AC74" i="4"/>
  <c r="AC71" i="4"/>
  <c r="AC75" i="4"/>
  <c r="AC78" i="4"/>
  <c r="AC63" i="4"/>
  <c r="P78" i="4"/>
  <c r="P59" i="4"/>
  <c r="P71" i="4"/>
  <c r="P76" i="4"/>
  <c r="P74" i="4"/>
  <c r="P81" i="4"/>
  <c r="P72" i="4"/>
  <c r="P63" i="4"/>
  <c r="P77" i="4"/>
  <c r="P80" i="4"/>
  <c r="P62" i="4"/>
  <c r="P73" i="4"/>
  <c r="P79" i="4"/>
  <c r="P75" i="4"/>
  <c r="P61" i="4"/>
  <c r="P60" i="4"/>
  <c r="W77" i="4"/>
  <c r="W76" i="4"/>
  <c r="W71" i="4"/>
  <c r="W81" i="4"/>
  <c r="W62" i="4"/>
  <c r="W60" i="4"/>
  <c r="W79" i="4"/>
  <c r="W72" i="4"/>
  <c r="W61" i="4"/>
  <c r="W74" i="4"/>
  <c r="W75" i="4"/>
  <c r="W80" i="4"/>
  <c r="W59" i="4"/>
  <c r="W63" i="4"/>
  <c r="W73" i="4"/>
  <c r="W78" i="4"/>
  <c r="K74" i="4"/>
  <c r="K81" i="4"/>
  <c r="K79" i="4"/>
  <c r="K75" i="4"/>
  <c r="K72" i="4"/>
  <c r="K71" i="4"/>
  <c r="K59" i="4"/>
  <c r="K80" i="4"/>
  <c r="K62" i="4"/>
  <c r="K61" i="4"/>
  <c r="I113" i="4"/>
  <c r="K60" i="4"/>
  <c r="K77" i="4"/>
  <c r="K78" i="4"/>
  <c r="K63" i="4"/>
  <c r="K73" i="4"/>
  <c r="K76" i="4"/>
  <c r="BL62" i="4"/>
  <c r="BL78" i="4"/>
  <c r="BL71" i="4"/>
  <c r="BL73" i="4"/>
  <c r="BL72" i="4"/>
  <c r="BL80" i="4"/>
  <c r="BL75" i="4"/>
  <c r="BL77" i="4"/>
  <c r="BL74" i="4"/>
  <c r="BL79" i="4"/>
  <c r="BL76" i="4"/>
  <c r="BL61" i="4"/>
  <c r="BL59" i="4"/>
  <c r="BL63" i="4"/>
  <c r="BL60" i="4"/>
  <c r="BL81" i="4"/>
  <c r="CK73" i="4"/>
  <c r="CK78" i="4"/>
  <c r="CK79" i="4"/>
  <c r="CK76" i="4"/>
  <c r="CK59" i="4"/>
  <c r="CK62" i="4"/>
  <c r="CK77" i="4"/>
  <c r="CK61" i="4"/>
  <c r="CK80" i="4"/>
  <c r="CK81" i="4"/>
  <c r="CK71" i="4"/>
  <c r="CK60" i="4"/>
  <c r="CK63" i="4"/>
  <c r="CK74" i="4"/>
  <c r="CK75" i="4"/>
  <c r="CK72" i="4"/>
  <c r="CU71" i="4"/>
  <c r="CU72" i="4"/>
  <c r="CU73" i="4"/>
  <c r="CU74" i="4"/>
  <c r="CU63" i="4"/>
  <c r="CU62" i="4"/>
  <c r="CU59" i="4"/>
  <c r="CU78" i="4"/>
  <c r="CU60" i="4"/>
  <c r="CU75" i="4"/>
  <c r="CU76" i="4"/>
  <c r="CU77" i="4"/>
  <c r="CU61" i="4"/>
  <c r="CU79" i="4"/>
  <c r="CU80" i="4"/>
  <c r="CU81" i="4"/>
  <c r="CA71" i="4"/>
  <c r="CA76" i="4"/>
  <c r="CA77" i="4"/>
  <c r="CA74" i="4"/>
  <c r="CA79" i="4"/>
  <c r="CA72" i="4"/>
  <c r="CA60" i="4"/>
  <c r="CA75" i="4"/>
  <c r="CA80" i="4"/>
  <c r="CA81" i="4"/>
  <c r="CA62" i="4"/>
  <c r="CA61" i="4"/>
  <c r="CA63" i="4"/>
  <c r="CA78" i="4"/>
  <c r="CA59" i="4"/>
  <c r="CA73" i="4"/>
  <c r="CF59" i="4"/>
  <c r="CF78" i="4"/>
  <c r="CF62" i="4"/>
  <c r="CF61" i="4"/>
  <c r="CF60" i="4"/>
  <c r="CF76" i="4"/>
  <c r="CF77" i="4"/>
  <c r="CF74" i="4"/>
  <c r="CF79" i="4"/>
  <c r="CF80" i="4"/>
  <c r="CF73" i="4"/>
  <c r="CF63" i="4"/>
  <c r="CF71" i="4"/>
  <c r="CF72" i="4"/>
  <c r="CF81" i="4"/>
  <c r="CF75" i="4"/>
  <c r="AE78" i="4"/>
  <c r="AE79" i="4"/>
  <c r="AE80" i="4"/>
  <c r="AE61" i="4"/>
  <c r="AE81" i="4"/>
  <c r="AE71" i="4"/>
  <c r="AE77" i="4"/>
  <c r="AE75" i="4"/>
  <c r="AE72" i="4"/>
  <c r="AE74" i="4"/>
  <c r="AE60" i="4"/>
  <c r="AE73" i="4"/>
  <c r="AE76" i="4"/>
  <c r="AE59" i="4"/>
  <c r="AE62" i="4"/>
  <c r="AE63" i="4"/>
  <c r="AI63" i="4"/>
  <c r="AI61" i="4"/>
  <c r="AI79" i="4"/>
  <c r="AI73" i="4"/>
  <c r="AI80" i="4"/>
  <c r="AI71" i="4"/>
  <c r="AI75" i="4"/>
  <c r="AI76" i="4"/>
  <c r="AI74" i="4"/>
  <c r="AI78" i="4"/>
  <c r="AI81" i="4"/>
  <c r="AI72" i="4"/>
  <c r="AI77" i="4"/>
  <c r="AI62" i="4"/>
  <c r="AI59" i="4"/>
  <c r="AI60" i="4"/>
  <c r="BK62" i="4"/>
  <c r="BK72" i="4"/>
  <c r="BK74" i="4"/>
  <c r="BK59" i="4"/>
  <c r="BK79" i="4"/>
  <c r="BK81" i="4"/>
  <c r="BK76" i="4"/>
  <c r="BK63" i="4"/>
  <c r="BK61" i="4"/>
  <c r="BK78" i="4"/>
  <c r="BK73" i="4"/>
  <c r="BK80" i="4"/>
  <c r="BK77" i="4"/>
  <c r="BK60" i="4"/>
  <c r="BK71" i="4"/>
  <c r="BK75" i="4"/>
  <c r="L71" i="4"/>
  <c r="L76" i="4"/>
  <c r="L59" i="4"/>
  <c r="L77" i="4"/>
  <c r="L72" i="4"/>
  <c r="L78" i="4"/>
  <c r="L80" i="4"/>
  <c r="L73" i="4"/>
  <c r="L79" i="4"/>
  <c r="L74" i="4"/>
  <c r="L61" i="4"/>
  <c r="L63" i="4"/>
  <c r="L62" i="4"/>
  <c r="L81" i="4"/>
  <c r="L60" i="4"/>
  <c r="L75" i="4"/>
  <c r="BR60" i="4"/>
  <c r="BR71" i="4"/>
  <c r="BR75" i="4"/>
  <c r="BR79" i="4"/>
  <c r="BR61" i="4"/>
  <c r="BR72" i="4"/>
  <c r="BR76" i="4"/>
  <c r="BR80" i="4"/>
  <c r="BR62" i="4"/>
  <c r="BR77" i="4"/>
  <c r="BR63" i="4"/>
  <c r="BR78" i="4"/>
  <c r="BR73" i="4"/>
  <c r="BR74" i="4"/>
  <c r="BR81" i="4"/>
  <c r="BR59" i="4"/>
  <c r="AA74" i="4"/>
  <c r="AA76" i="4"/>
  <c r="AA81" i="4"/>
  <c r="AA75" i="4"/>
  <c r="AA63" i="4"/>
  <c r="AA61" i="4"/>
  <c r="AA59" i="4"/>
  <c r="AA72" i="4"/>
  <c r="AA73" i="4"/>
  <c r="AA60" i="4"/>
  <c r="AA80" i="4"/>
  <c r="AA62" i="4"/>
  <c r="AA79" i="4"/>
  <c r="AA77" i="4"/>
  <c r="AA71" i="4"/>
  <c r="AA78" i="4"/>
  <c r="AD77" i="4"/>
  <c r="AD71" i="4"/>
  <c r="AD80" i="4"/>
  <c r="AD81" i="4"/>
  <c r="AD72" i="4"/>
  <c r="AD60" i="4"/>
  <c r="AD79" i="4"/>
  <c r="AD73" i="4"/>
  <c r="AD59" i="4"/>
  <c r="AD75" i="4"/>
  <c r="AD63" i="4"/>
  <c r="AD74" i="4"/>
  <c r="AD61" i="4"/>
  <c r="AD76" i="4"/>
  <c r="AD78" i="4"/>
  <c r="AD62" i="4"/>
  <c r="O74" i="4"/>
  <c r="O75" i="4"/>
  <c r="O71" i="4"/>
  <c r="O76" i="4"/>
  <c r="O62" i="4"/>
  <c r="O60" i="4"/>
  <c r="O59" i="4"/>
  <c r="O80" i="4"/>
  <c r="O63" i="4"/>
  <c r="O77" i="4"/>
  <c r="O72" i="4"/>
  <c r="O78" i="4"/>
  <c r="O61" i="4"/>
  <c r="O81" i="4"/>
  <c r="O73" i="4"/>
  <c r="O79" i="4"/>
  <c r="BM61" i="4"/>
  <c r="BM75" i="4"/>
  <c r="BM62" i="4"/>
  <c r="BM72" i="4"/>
  <c r="BM63" i="4"/>
  <c r="BM77" i="4"/>
  <c r="BM74" i="4"/>
  <c r="BM76" i="4"/>
  <c r="BM71" i="4"/>
  <c r="BM78" i="4"/>
  <c r="BM73" i="4"/>
  <c r="BM60" i="4"/>
  <c r="BM79" i="4"/>
  <c r="BM81" i="4"/>
  <c r="BM59" i="4"/>
  <c r="BM80" i="4"/>
  <c r="AH81" i="4"/>
  <c r="AH76" i="4"/>
  <c r="AH78" i="4"/>
  <c r="AH77" i="4"/>
  <c r="AH80" i="4"/>
  <c r="AH63" i="4"/>
  <c r="AH72" i="4"/>
  <c r="AH61" i="4"/>
  <c r="AH60" i="4"/>
  <c r="AH74" i="4"/>
  <c r="AH75" i="4"/>
  <c r="AH71" i="4"/>
  <c r="AH62" i="4"/>
  <c r="AH59" i="4"/>
  <c r="AH73" i="4"/>
  <c r="AH79" i="4"/>
  <c r="M75" i="4"/>
  <c r="M76" i="4"/>
  <c r="M77" i="4"/>
  <c r="M74" i="4"/>
  <c r="M60" i="4"/>
  <c r="M79" i="4"/>
  <c r="M73" i="4"/>
  <c r="M72" i="4"/>
  <c r="M63" i="4"/>
  <c r="M62" i="4"/>
  <c r="M61" i="4"/>
  <c r="M59" i="4"/>
  <c r="M80" i="4"/>
  <c r="M71" i="4"/>
  <c r="M78" i="4"/>
  <c r="M81" i="4"/>
  <c r="AQ79" i="4"/>
  <c r="AQ80" i="4"/>
  <c r="AQ76" i="4"/>
  <c r="AQ74" i="4"/>
  <c r="AQ81" i="4"/>
  <c r="AQ75" i="4"/>
  <c r="AQ72" i="4"/>
  <c r="AQ71" i="4"/>
  <c r="AQ73" i="4"/>
  <c r="AQ60" i="4"/>
  <c r="AQ61" i="4"/>
  <c r="AQ77" i="4"/>
  <c r="AQ78" i="4"/>
  <c r="AQ63" i="4"/>
  <c r="AQ62" i="4"/>
  <c r="AQ59" i="4"/>
  <c r="BN60" i="4"/>
  <c r="BN71" i="4"/>
  <c r="BN75" i="4"/>
  <c r="BN79" i="4"/>
  <c r="BN61" i="4"/>
  <c r="BN72" i="4"/>
  <c r="BN76" i="4"/>
  <c r="BN80" i="4"/>
  <c r="BN62" i="4"/>
  <c r="BN77" i="4"/>
  <c r="BN63" i="4"/>
  <c r="BN78" i="4"/>
  <c r="BN73" i="4"/>
  <c r="BN74" i="4"/>
  <c r="BN59" i="4"/>
  <c r="BN81" i="4"/>
  <c r="X77" i="4"/>
  <c r="X76" i="4"/>
  <c r="X80" i="4"/>
  <c r="X75" i="4"/>
  <c r="X59" i="4"/>
  <c r="X61" i="4"/>
  <c r="X72" i="4"/>
  <c r="X60" i="4"/>
  <c r="X62" i="4"/>
  <c r="X63" i="4"/>
  <c r="X74" i="4"/>
  <c r="X81" i="4"/>
  <c r="X71" i="4"/>
  <c r="X73" i="4"/>
  <c r="X79" i="4"/>
  <c r="X78" i="4"/>
  <c r="T77" i="4"/>
  <c r="T81" i="4"/>
  <c r="T71" i="4"/>
  <c r="T75" i="4"/>
  <c r="T80" i="4"/>
  <c r="T61" i="4"/>
  <c r="T63" i="4"/>
  <c r="T73" i="4"/>
  <c r="T59" i="4"/>
  <c r="T60" i="4"/>
  <c r="T79" i="4"/>
  <c r="T72" i="4"/>
  <c r="T74" i="4"/>
  <c r="T78" i="4"/>
  <c r="T62" i="4"/>
  <c r="T76" i="4"/>
  <c r="BX61" i="4"/>
  <c r="BX75" i="4"/>
  <c r="BX62" i="4"/>
  <c r="BX72" i="4"/>
  <c r="BX63" i="4"/>
  <c r="BX77" i="4"/>
  <c r="BX74" i="4"/>
  <c r="BX76" i="4"/>
  <c r="BX71" i="4"/>
  <c r="BX78" i="4"/>
  <c r="BX73" i="4"/>
  <c r="BX60" i="4"/>
  <c r="BX79" i="4"/>
  <c r="BX81" i="4"/>
  <c r="BX80" i="4"/>
  <c r="BX59" i="4"/>
  <c r="BI61" i="4"/>
  <c r="BI75" i="4"/>
  <c r="BI60" i="4"/>
  <c r="BI62" i="4"/>
  <c r="BI63" i="4"/>
  <c r="BI77" i="4"/>
  <c r="BI72" i="4"/>
  <c r="BI74" i="4"/>
  <c r="BI71" i="4"/>
  <c r="BI76" i="4"/>
  <c r="BI73" i="4"/>
  <c r="BI80" i="4"/>
  <c r="BI79" i="4"/>
  <c r="BI81" i="4"/>
  <c r="BI78" i="4"/>
  <c r="BI59" i="4"/>
  <c r="CO63" i="4"/>
  <c r="CO81" i="4"/>
  <c r="CO71" i="4"/>
  <c r="CO80" i="4"/>
  <c r="CO61" i="4"/>
  <c r="CO60" i="4"/>
  <c r="CO72" i="4"/>
  <c r="CO75" i="4"/>
  <c r="CO62" i="4"/>
  <c r="CO73" i="4"/>
  <c r="CO74" i="4"/>
  <c r="CO79" i="4"/>
  <c r="CO59" i="4"/>
  <c r="CO77" i="4"/>
  <c r="CO78" i="4"/>
  <c r="CO76" i="4"/>
  <c r="CE61" i="4"/>
  <c r="CE79" i="4"/>
  <c r="CE80" i="4"/>
  <c r="CE81" i="4"/>
  <c r="CE60" i="4"/>
  <c r="CE75" i="4"/>
  <c r="CE76" i="4"/>
  <c r="CE77" i="4"/>
  <c r="CE63" i="4"/>
  <c r="CE62" i="4"/>
  <c r="CE59" i="4"/>
  <c r="CE78" i="4"/>
  <c r="CE71" i="4"/>
  <c r="CE72" i="4"/>
  <c r="CE73" i="4"/>
  <c r="CE74" i="4"/>
  <c r="CS59" i="4"/>
  <c r="CS74" i="4"/>
  <c r="CS75" i="4"/>
  <c r="CS76" i="4"/>
  <c r="CS73" i="4"/>
  <c r="CS61" i="4"/>
  <c r="CS72" i="4"/>
  <c r="CS80" i="4"/>
  <c r="CS63" i="4"/>
  <c r="CS78" i="4"/>
  <c r="CS79" i="4"/>
  <c r="CS60" i="4"/>
  <c r="CS62" i="4"/>
  <c r="CS77" i="4"/>
  <c r="CS71" i="4"/>
  <c r="CS81" i="4"/>
  <c r="CB59" i="4"/>
  <c r="CB74" i="4"/>
  <c r="CB75" i="4"/>
  <c r="CB80" i="4"/>
  <c r="CB60" i="4"/>
  <c r="CB72" i="4"/>
  <c r="CB62" i="4"/>
  <c r="CB71" i="4"/>
  <c r="CB76" i="4"/>
  <c r="CB63" i="4"/>
  <c r="CB78" i="4"/>
  <c r="CB79" i="4"/>
  <c r="CB73" i="4"/>
  <c r="CB61" i="4"/>
  <c r="CB77" i="4"/>
  <c r="CB81" i="4"/>
  <c r="CM71" i="4"/>
  <c r="CM72" i="4"/>
  <c r="CM73" i="4"/>
  <c r="CM78" i="4"/>
  <c r="CM61" i="4"/>
  <c r="CM80" i="4"/>
  <c r="CM81" i="4"/>
  <c r="CM62" i="4"/>
  <c r="CM60" i="4"/>
  <c r="CM75" i="4"/>
  <c r="CM76" i="4"/>
  <c r="CM77" i="4"/>
  <c r="CM79" i="4"/>
  <c r="CM63" i="4"/>
  <c r="CM59" i="4"/>
  <c r="CM74" i="4"/>
  <c r="AY76" i="4"/>
  <c r="AY74" i="4"/>
  <c r="AY77" i="4"/>
  <c r="AY71" i="4"/>
  <c r="AY63" i="4"/>
  <c r="AY61" i="4"/>
  <c r="AY59" i="4"/>
  <c r="AY72" i="4"/>
  <c r="AY62" i="4"/>
  <c r="AY78" i="4"/>
  <c r="AY73" i="4"/>
  <c r="AY60" i="4"/>
  <c r="AY80" i="4"/>
  <c r="AY75" i="4"/>
  <c r="AY79" i="4"/>
  <c r="AY81" i="4"/>
  <c r="BA76" i="4"/>
  <c r="BA78" i="4"/>
  <c r="BA77" i="4"/>
  <c r="BA60" i="4"/>
  <c r="BA61" i="4"/>
  <c r="BA72" i="4"/>
  <c r="BA62" i="4"/>
  <c r="BA73" i="4"/>
  <c r="BA63" i="4"/>
  <c r="BA81" i="4"/>
  <c r="BA74" i="4"/>
  <c r="BA59" i="4"/>
  <c r="BA71" i="4"/>
  <c r="BA79" i="4"/>
  <c r="BA80" i="4"/>
  <c r="BA75" i="4"/>
  <c r="BC71" i="4"/>
  <c r="BC79" i="4"/>
  <c r="BC78" i="4"/>
  <c r="BC80" i="4"/>
  <c r="BC59" i="4"/>
  <c r="BC73" i="4"/>
  <c r="BC81" i="4"/>
  <c r="BC60" i="4"/>
  <c r="BC75" i="4"/>
  <c r="BC72" i="4"/>
  <c r="BC77" i="4"/>
  <c r="BC76" i="4"/>
  <c r="BC61" i="4"/>
  <c r="BC63" i="4"/>
  <c r="BC62" i="4"/>
  <c r="BC74" i="4"/>
  <c r="AZ81" i="4"/>
  <c r="AZ71" i="4"/>
  <c r="AZ77" i="4"/>
  <c r="AZ75" i="4"/>
  <c r="AZ78" i="4"/>
  <c r="AZ72" i="4"/>
  <c r="AZ73" i="4"/>
  <c r="AZ79" i="4"/>
  <c r="AZ62" i="4"/>
  <c r="AZ80" i="4"/>
  <c r="AZ63" i="4"/>
  <c r="AZ60" i="4"/>
  <c r="AZ74" i="4"/>
  <c r="AZ59" i="4"/>
  <c r="AZ61" i="4"/>
  <c r="AZ76" i="4"/>
  <c r="BJ60" i="4"/>
  <c r="BJ71" i="4"/>
  <c r="BJ75" i="4"/>
  <c r="BJ79" i="4"/>
  <c r="BJ61" i="4"/>
  <c r="BJ72" i="4"/>
  <c r="BJ76" i="4"/>
  <c r="BJ80" i="4"/>
  <c r="BJ62" i="4"/>
  <c r="BJ77" i="4"/>
  <c r="BJ63" i="4"/>
  <c r="BJ78" i="4"/>
  <c r="BJ73" i="4"/>
  <c r="BJ74" i="4"/>
  <c r="BJ81" i="4"/>
  <c r="BJ59" i="4"/>
  <c r="AL76" i="4"/>
  <c r="AL77" i="4"/>
  <c r="AL75" i="4"/>
  <c r="AL74" i="4"/>
  <c r="AL72" i="4"/>
  <c r="AL62" i="4"/>
  <c r="AL79" i="4"/>
  <c r="AL73" i="4"/>
  <c r="AL61" i="4"/>
  <c r="AL71" i="4"/>
  <c r="AL81" i="4"/>
  <c r="AL78" i="4"/>
  <c r="AL59" i="4"/>
  <c r="AL63" i="4"/>
  <c r="AL80" i="4"/>
  <c r="AL60" i="4"/>
  <c r="U81" i="4"/>
  <c r="U60" i="4"/>
  <c r="U77" i="4"/>
  <c r="U78" i="4"/>
  <c r="U73" i="4"/>
  <c r="U62" i="4"/>
  <c r="U71" i="4"/>
  <c r="U72" i="4"/>
  <c r="U79" i="4"/>
  <c r="U59" i="4"/>
  <c r="U61" i="4"/>
  <c r="U74" i="4"/>
  <c r="U76" i="4"/>
  <c r="U75" i="4"/>
  <c r="U63" i="4"/>
  <c r="U80" i="4"/>
  <c r="BY61" i="4"/>
  <c r="BY75" i="4"/>
  <c r="BY62" i="4"/>
  <c r="BY72" i="4"/>
  <c r="BY63" i="4"/>
  <c r="BY77" i="4"/>
  <c r="BY74" i="4"/>
  <c r="BY76" i="4"/>
  <c r="BY71" i="4"/>
  <c r="BY78" i="4"/>
  <c r="BY73" i="4"/>
  <c r="BY60" i="4"/>
  <c r="BY79" i="4"/>
  <c r="BY81" i="4"/>
  <c r="BY80" i="4"/>
  <c r="BY59" i="4"/>
  <c r="BH61" i="4"/>
  <c r="BH75" i="4"/>
  <c r="BH60" i="4"/>
  <c r="BH62" i="4"/>
  <c r="BH63" i="4"/>
  <c r="BH77" i="4"/>
  <c r="BH72" i="4"/>
  <c r="BH74" i="4"/>
  <c r="BH71" i="4"/>
  <c r="BH76" i="4"/>
  <c r="BH73" i="4"/>
  <c r="BH80" i="4"/>
  <c r="BH79" i="4"/>
  <c r="BH81" i="4"/>
  <c r="BH78" i="4"/>
  <c r="BH59" i="4"/>
  <c r="AK74" i="4"/>
  <c r="AK60" i="4"/>
  <c r="AK73" i="4"/>
  <c r="AK62" i="4"/>
  <c r="AK71" i="4"/>
  <c r="AK72" i="4"/>
  <c r="AK79" i="4"/>
  <c r="AK77" i="4"/>
  <c r="AK81" i="4"/>
  <c r="AK75" i="4"/>
  <c r="AK76" i="4"/>
  <c r="AK59" i="4"/>
  <c r="AK61" i="4"/>
  <c r="AK63" i="4"/>
  <c r="AK80" i="4"/>
  <c r="AK78" i="4"/>
  <c r="BS61" i="4"/>
  <c r="BS75" i="4"/>
  <c r="BS60" i="4"/>
  <c r="BS62" i="4"/>
  <c r="BS63" i="4"/>
  <c r="BS77" i="4"/>
  <c r="BS72" i="4"/>
  <c r="BS74" i="4"/>
  <c r="BS71" i="4"/>
  <c r="BS76" i="4"/>
  <c r="BS73" i="4"/>
  <c r="BS80" i="4"/>
  <c r="BS79" i="4"/>
  <c r="BS81" i="4"/>
  <c r="BS59" i="4"/>
  <c r="BS78" i="4"/>
  <c r="Y78" i="4"/>
  <c r="Y71" i="4"/>
  <c r="Y60" i="4"/>
  <c r="Y63" i="4"/>
  <c r="Y74" i="4"/>
  <c r="Y77" i="4"/>
  <c r="Y72" i="4"/>
  <c r="Y81" i="4"/>
  <c r="Y61" i="4"/>
  <c r="Y79" i="4"/>
  <c r="Y62" i="4"/>
  <c r="Y59" i="4"/>
  <c r="Y76" i="4"/>
  <c r="Y80" i="4"/>
  <c r="Y73" i="4"/>
  <c r="Y75" i="4"/>
  <c r="AR71" i="4"/>
  <c r="AR77" i="4"/>
  <c r="AR75" i="4"/>
  <c r="AR76" i="4"/>
  <c r="AR60" i="4"/>
  <c r="AR62" i="4"/>
  <c r="AR72" i="4"/>
  <c r="AR78" i="4"/>
  <c r="AR80" i="4"/>
  <c r="AR61" i="4"/>
  <c r="AR59" i="4"/>
  <c r="AR73" i="4"/>
  <c r="AR81" i="4"/>
  <c r="AR79" i="4"/>
  <c r="AR74" i="4"/>
  <c r="AR63" i="4"/>
  <c r="AV81" i="4"/>
  <c r="AV76" i="4"/>
  <c r="AV59" i="4"/>
  <c r="AV74" i="4"/>
  <c r="AV60" i="4"/>
  <c r="AV78" i="4"/>
  <c r="AV61" i="4"/>
  <c r="AV80" i="4"/>
  <c r="AV62" i="4"/>
  <c r="AV71" i="4"/>
  <c r="AV77" i="4"/>
  <c r="AV73" i="4"/>
  <c r="AV72" i="4"/>
  <c r="AV63" i="4"/>
  <c r="AV79" i="4"/>
  <c r="AV75" i="4"/>
  <c r="Q77" i="4"/>
  <c r="Q76" i="4"/>
  <c r="Q60" i="4"/>
  <c r="Q75" i="4"/>
  <c r="Q73" i="4"/>
  <c r="Q81" i="4"/>
  <c r="Q59" i="4"/>
  <c r="Q79" i="4"/>
  <c r="Q61" i="4"/>
  <c r="Q71" i="4"/>
  <c r="Q62" i="4"/>
  <c r="Q80" i="4"/>
  <c r="Q63" i="4"/>
  <c r="Q74" i="4"/>
  <c r="Q72" i="4"/>
  <c r="Q78" i="4"/>
  <c r="BT61" i="4"/>
  <c r="BT75" i="4"/>
  <c r="BT60" i="4"/>
  <c r="BT62" i="4"/>
  <c r="BT63" i="4"/>
  <c r="BT77" i="4"/>
  <c r="BT72" i="4"/>
  <c r="BT74" i="4"/>
  <c r="BT71" i="4"/>
  <c r="BT76" i="4"/>
  <c r="BT73" i="4"/>
  <c r="BT80" i="4"/>
  <c r="BT79" i="4"/>
  <c r="BT81" i="4"/>
  <c r="BT59" i="4"/>
  <c r="BT78" i="4"/>
  <c r="BD61" i="4"/>
  <c r="BD75" i="4"/>
  <c r="BD62" i="4"/>
  <c r="BD72" i="4"/>
  <c r="BD63" i="4"/>
  <c r="BD77" i="4"/>
  <c r="BD74" i="4"/>
  <c r="BD76" i="4"/>
  <c r="BD71" i="4"/>
  <c r="BD78" i="4"/>
  <c r="BD73" i="4"/>
  <c r="BD60" i="4"/>
  <c r="BD79" i="4"/>
  <c r="BD81" i="4"/>
  <c r="BD59" i="4"/>
  <c r="BD80" i="4"/>
  <c r="CG62" i="4"/>
  <c r="CG73" i="4"/>
  <c r="CG74" i="4"/>
  <c r="CG79" i="4"/>
  <c r="CG59" i="4"/>
  <c r="CG77" i="4"/>
  <c r="CG78" i="4"/>
  <c r="CG72" i="4"/>
  <c r="CG76" i="4"/>
  <c r="CG63" i="4"/>
  <c r="CG81" i="4"/>
  <c r="CG71" i="4"/>
  <c r="CG80" i="4"/>
  <c r="CG61" i="4"/>
  <c r="CG60" i="4"/>
  <c r="CG75" i="4"/>
  <c r="CL72" i="4"/>
  <c r="CL73" i="4"/>
  <c r="CL78" i="4"/>
  <c r="CL79" i="4"/>
  <c r="CL61" i="4"/>
  <c r="CL76" i="4"/>
  <c r="CL77" i="4"/>
  <c r="CL71" i="4"/>
  <c r="CL62" i="4"/>
  <c r="CL80" i="4"/>
  <c r="CL81" i="4"/>
  <c r="CL63" i="4"/>
  <c r="CL60" i="4"/>
  <c r="CL59" i="4"/>
  <c r="CL74" i="4"/>
  <c r="CL75" i="4"/>
  <c r="CD60" i="4"/>
  <c r="CD59" i="4"/>
  <c r="CD74" i="4"/>
  <c r="CD79" i="4"/>
  <c r="CD61" i="4"/>
  <c r="CD76" i="4"/>
  <c r="CD77" i="4"/>
  <c r="CD75" i="4"/>
  <c r="CD80" i="4"/>
  <c r="CD72" i="4"/>
  <c r="CD73" i="4"/>
  <c r="CD78" i="4"/>
  <c r="CD71" i="4"/>
  <c r="CD62" i="4"/>
  <c r="CD81" i="4"/>
  <c r="CD63" i="4"/>
  <c r="CJ63" i="4"/>
  <c r="CJ78" i="4"/>
  <c r="CJ79" i="4"/>
  <c r="CJ77" i="4"/>
  <c r="CJ60" i="4"/>
  <c r="CJ61" i="4"/>
  <c r="CJ72" i="4"/>
  <c r="CJ81" i="4"/>
  <c r="CJ62" i="4"/>
  <c r="CJ71" i="4"/>
  <c r="CJ76" i="4"/>
  <c r="CJ73" i="4"/>
  <c r="CJ59" i="4"/>
  <c r="CJ74" i="4"/>
  <c r="CJ75" i="4"/>
  <c r="CJ80" i="4"/>
  <c r="CI59" i="4"/>
  <c r="CI72" i="4"/>
  <c r="CI73" i="4"/>
  <c r="CI78" i="4"/>
  <c r="CI79" i="4"/>
  <c r="CI71" i="4"/>
  <c r="CI76" i="4"/>
  <c r="CI77" i="4"/>
  <c r="CI62" i="4"/>
  <c r="CI60" i="4"/>
  <c r="CI75" i="4"/>
  <c r="CI80" i="4"/>
  <c r="CI81" i="4"/>
  <c r="CI61" i="4"/>
  <c r="CI63" i="4"/>
  <c r="CI74" i="4"/>
  <c r="AF75" i="4"/>
  <c r="AF78" i="4"/>
  <c r="AF80" i="4"/>
  <c r="AF74" i="4"/>
  <c r="AF79" i="4"/>
  <c r="AF62" i="4"/>
  <c r="AF71" i="4"/>
  <c r="AF61" i="4"/>
  <c r="AF59" i="4"/>
  <c r="AF77" i="4"/>
  <c r="AF76" i="4"/>
  <c r="AF81" i="4"/>
  <c r="AF60" i="4"/>
  <c r="AF72" i="4"/>
  <c r="AF63" i="4"/>
  <c r="AF73" i="4"/>
  <c r="BO61" i="4"/>
  <c r="BO75" i="4"/>
  <c r="BO62" i="4"/>
  <c r="BO72" i="4"/>
  <c r="BO63" i="4"/>
  <c r="BO77" i="4"/>
  <c r="BO74" i="4"/>
  <c r="BO76" i="4"/>
  <c r="BO71" i="4"/>
  <c r="BO78" i="4"/>
  <c r="BO73" i="4"/>
  <c r="BO60" i="4"/>
  <c r="BO79" i="4"/>
  <c r="BO81" i="4"/>
  <c r="BO80" i="4"/>
  <c r="BO59" i="4"/>
  <c r="BV60" i="4"/>
  <c r="BV71" i="4"/>
  <c r="BV75" i="4"/>
  <c r="BV79" i="4"/>
  <c r="BV61" i="4"/>
  <c r="BV72" i="4"/>
  <c r="BV76" i="4"/>
  <c r="BV80" i="4"/>
  <c r="BV62" i="4"/>
  <c r="BV77" i="4"/>
  <c r="BV63" i="4"/>
  <c r="BV78" i="4"/>
  <c r="BV73" i="4"/>
  <c r="BV74" i="4"/>
  <c r="BV81" i="4"/>
  <c r="BV59" i="4"/>
  <c r="AN77" i="4"/>
  <c r="AN75" i="4"/>
  <c r="AN76" i="4"/>
  <c r="AN74" i="4"/>
  <c r="AN59" i="4"/>
  <c r="AN61" i="4"/>
  <c r="AN63" i="4"/>
  <c r="AN73" i="4"/>
  <c r="AN60" i="4"/>
  <c r="AN72" i="4"/>
  <c r="AN62" i="4"/>
  <c r="AN80" i="4"/>
  <c r="AN71" i="4"/>
  <c r="AN79" i="4"/>
  <c r="AN81" i="4"/>
  <c r="AN78" i="4"/>
  <c r="BQ62" i="4"/>
  <c r="BQ78" i="4"/>
  <c r="BQ77" i="4"/>
  <c r="BQ71" i="4"/>
  <c r="BQ72" i="4"/>
  <c r="BQ80" i="4"/>
  <c r="BQ81" i="4"/>
  <c r="BQ75" i="4"/>
  <c r="BQ74" i="4"/>
  <c r="BQ59" i="4"/>
  <c r="BQ76" i="4"/>
  <c r="BQ63" i="4"/>
  <c r="BQ61" i="4"/>
  <c r="BQ73" i="4"/>
  <c r="BQ79" i="4"/>
  <c r="BQ60" i="4"/>
  <c r="R74" i="4"/>
  <c r="R77" i="4"/>
  <c r="R80" i="4"/>
  <c r="R71" i="4"/>
  <c r="R79" i="4"/>
  <c r="R76" i="4"/>
  <c r="R73" i="4"/>
  <c r="R61" i="4"/>
  <c r="R78" i="4"/>
  <c r="R59" i="4"/>
  <c r="R62" i="4"/>
  <c r="R81" i="4"/>
  <c r="R75" i="4"/>
  <c r="R60" i="4"/>
  <c r="R63" i="4"/>
  <c r="R72" i="4"/>
  <c r="AP74" i="4"/>
  <c r="AP81" i="4"/>
  <c r="AP78" i="4"/>
  <c r="AP71" i="4"/>
  <c r="AP73" i="4"/>
  <c r="AP61" i="4"/>
  <c r="AP80" i="4"/>
  <c r="AP59" i="4"/>
  <c r="AP72" i="4"/>
  <c r="AP76" i="4"/>
  <c r="AP77" i="4"/>
  <c r="AP75" i="4"/>
  <c r="AP60" i="4"/>
  <c r="AP62" i="4"/>
  <c r="AP63" i="4"/>
  <c r="AP79" i="4"/>
  <c r="CC59" i="4"/>
  <c r="CC81" i="4"/>
  <c r="CC71" i="4"/>
  <c r="CC60" i="4"/>
  <c r="CC79" i="4"/>
  <c r="CC62" i="4"/>
  <c r="CC72" i="4"/>
  <c r="CC63" i="4"/>
  <c r="CC74" i="4"/>
  <c r="CC75" i="4"/>
  <c r="CC76" i="4"/>
  <c r="CC73" i="4"/>
  <c r="CC78" i="4"/>
  <c r="CC80" i="4"/>
  <c r="CC77" i="4"/>
  <c r="CC61" i="4"/>
  <c r="AG80" i="4"/>
  <c r="AG79" i="4"/>
  <c r="AG75" i="4"/>
  <c r="AG62" i="4"/>
  <c r="AG74" i="4"/>
  <c r="AG81" i="4"/>
  <c r="AG71" i="4"/>
  <c r="AG78" i="4"/>
  <c r="AG61" i="4"/>
  <c r="AG59" i="4"/>
  <c r="AG72" i="4"/>
  <c r="AG76" i="4"/>
  <c r="AG77" i="4"/>
  <c r="AG63" i="4"/>
  <c r="AG73" i="4"/>
  <c r="AG60" i="4"/>
  <c r="AW76" i="4"/>
  <c r="AW60" i="4"/>
  <c r="AW72" i="4"/>
  <c r="AW71" i="4"/>
  <c r="AW73" i="4"/>
  <c r="AW62" i="4"/>
  <c r="AW75" i="4"/>
  <c r="AW59" i="4"/>
  <c r="AW79" i="4"/>
  <c r="AW77" i="4"/>
  <c r="AW78" i="4"/>
  <c r="AW74" i="4"/>
  <c r="AW63" i="4"/>
  <c r="AW61" i="4"/>
  <c r="AW81" i="4"/>
  <c r="AW80" i="4"/>
  <c r="BW62" i="4"/>
  <c r="BW78" i="4"/>
  <c r="BW71" i="4"/>
  <c r="BW73" i="4"/>
  <c r="BW72" i="4"/>
  <c r="BW80" i="4"/>
  <c r="BW75" i="4"/>
  <c r="BW77" i="4"/>
  <c r="BW74" i="4"/>
  <c r="BW79" i="4"/>
  <c r="BW76" i="4"/>
  <c r="BW61" i="4"/>
  <c r="BW59" i="4"/>
  <c r="BW63" i="4"/>
  <c r="BW81" i="4"/>
  <c r="BW60" i="4"/>
  <c r="AX72" i="4"/>
  <c r="AX60" i="4"/>
  <c r="AX75" i="4"/>
  <c r="AX62" i="4"/>
  <c r="AX74" i="4"/>
  <c r="AX77" i="4"/>
  <c r="AX78" i="4"/>
  <c r="AX76" i="4"/>
  <c r="AX59" i="4"/>
  <c r="AX79" i="4"/>
  <c r="AX73" i="4"/>
  <c r="AX61" i="4"/>
  <c r="AX71" i="4"/>
  <c r="AX81" i="4"/>
  <c r="AX80" i="4"/>
  <c r="AX63" i="4"/>
  <c r="BZ60" i="4"/>
  <c r="BZ71" i="4"/>
  <c r="BZ75" i="4"/>
  <c r="BZ79" i="4"/>
  <c r="BZ61" i="4"/>
  <c r="BZ72" i="4"/>
  <c r="BZ76" i="4"/>
  <c r="BZ80" i="4"/>
  <c r="BZ62" i="4"/>
  <c r="BZ77" i="4"/>
  <c r="BZ63" i="4"/>
  <c r="BZ78" i="4"/>
  <c r="BZ73" i="4"/>
  <c r="BZ74" i="4"/>
  <c r="BZ81" i="4"/>
  <c r="BZ59" i="4"/>
  <c r="BE62" i="4"/>
  <c r="BE78" i="4"/>
  <c r="BE77" i="4"/>
  <c r="BE71" i="4"/>
  <c r="BE72" i="4"/>
  <c r="BE80" i="4"/>
  <c r="BE81" i="4"/>
  <c r="BE75" i="4"/>
  <c r="BE74" i="4"/>
  <c r="BE59" i="4"/>
  <c r="BE76" i="4"/>
  <c r="BE63" i="4"/>
  <c r="BE61" i="4"/>
  <c r="BE73" i="4"/>
  <c r="BE60" i="4"/>
  <c r="BE79" i="4"/>
  <c r="Z75" i="4"/>
  <c r="Z77" i="4"/>
  <c r="Z79" i="4"/>
  <c r="Z71" i="4"/>
  <c r="Z73" i="4"/>
  <c r="Z61" i="4"/>
  <c r="Z72" i="4"/>
  <c r="Z59" i="4"/>
  <c r="Z80" i="4"/>
  <c r="Z81" i="4"/>
  <c r="Z74" i="4"/>
  <c r="Z76" i="4"/>
  <c r="Z60" i="4"/>
  <c r="Z62" i="4"/>
  <c r="Z78" i="4"/>
  <c r="Z63" i="4"/>
  <c r="S75" i="4"/>
  <c r="S74" i="4"/>
  <c r="S77" i="4"/>
  <c r="S71" i="4"/>
  <c r="S63" i="4"/>
  <c r="S61" i="4"/>
  <c r="S78" i="4"/>
  <c r="S72" i="4"/>
  <c r="S62" i="4"/>
  <c r="S81" i="4"/>
  <c r="S76" i="4"/>
  <c r="S79" i="4"/>
  <c r="S60" i="4"/>
  <c r="S73" i="4"/>
  <c r="S80" i="4"/>
  <c r="S59" i="4"/>
  <c r="BU62" i="4"/>
  <c r="BU78" i="4"/>
  <c r="BU71" i="4"/>
  <c r="BU73" i="4"/>
  <c r="BU72" i="4"/>
  <c r="BU80" i="4"/>
  <c r="BU75" i="4"/>
  <c r="BU77" i="4"/>
  <c r="BU74" i="4"/>
  <c r="BU79" i="4"/>
  <c r="BU76" i="4"/>
  <c r="BU61" i="4"/>
  <c r="BU59" i="4"/>
  <c r="BU63" i="4"/>
  <c r="BU60" i="4"/>
  <c r="BU81" i="4"/>
  <c r="BF60" i="4"/>
  <c r="BF71" i="4"/>
  <c r="BF75" i="4"/>
  <c r="BF79" i="4"/>
  <c r="BF61" i="4"/>
  <c r="BF72" i="4"/>
  <c r="BF76" i="4"/>
  <c r="BF80" i="4"/>
  <c r="BF62" i="4"/>
  <c r="BF77" i="4"/>
  <c r="BF63" i="4"/>
  <c r="BF78" i="4"/>
  <c r="BF73" i="4"/>
  <c r="BF74" i="4"/>
  <c r="BF59" i="4"/>
  <c r="BF81" i="4"/>
  <c r="AJ79" i="4"/>
  <c r="AJ61" i="4"/>
  <c r="AJ63" i="4"/>
  <c r="AJ73" i="4"/>
  <c r="AJ78" i="4"/>
  <c r="AJ72" i="4"/>
  <c r="AJ71" i="4"/>
  <c r="AJ81" i="4"/>
  <c r="AJ74" i="4"/>
  <c r="AJ62" i="4"/>
  <c r="AJ77" i="4"/>
  <c r="AJ60" i="4"/>
  <c r="AJ80" i="4"/>
  <c r="AJ76" i="4"/>
  <c r="AJ75" i="4"/>
  <c r="AJ59" i="4"/>
  <c r="BG74" i="4"/>
  <c r="BG61" i="4"/>
  <c r="BG59" i="4"/>
  <c r="BG79" i="4"/>
  <c r="BG60" i="4"/>
  <c r="BG76" i="4"/>
  <c r="BG73" i="4"/>
  <c r="BG63" i="4"/>
  <c r="BG78" i="4"/>
  <c r="BG71" i="4"/>
  <c r="BG80" i="4"/>
  <c r="BG75" i="4"/>
  <c r="BG62" i="4"/>
  <c r="BG81" i="4"/>
  <c r="BG72" i="4"/>
  <c r="BG77" i="4"/>
  <c r="AT78" i="4"/>
  <c r="AT71" i="4"/>
  <c r="AT62" i="4"/>
  <c r="AT61" i="4"/>
  <c r="AT77" i="4"/>
  <c r="AT81" i="4"/>
  <c r="AT79" i="4"/>
  <c r="AT76" i="4"/>
  <c r="AT63" i="4"/>
  <c r="AT75" i="4"/>
  <c r="AT60" i="4"/>
  <c r="AT73" i="4"/>
  <c r="AT74" i="4"/>
  <c r="AT72" i="4"/>
  <c r="AT59" i="4"/>
  <c r="AT80" i="4"/>
  <c r="AM77" i="4"/>
  <c r="AM71" i="4"/>
  <c r="AM60" i="4"/>
  <c r="AM75" i="4"/>
  <c r="AM62" i="4"/>
  <c r="AM73" i="4"/>
  <c r="AM63" i="4"/>
  <c r="AM80" i="4"/>
  <c r="AM78" i="4"/>
  <c r="AM74" i="4"/>
  <c r="AM72" i="4"/>
  <c r="AM76" i="4"/>
  <c r="AM81" i="4"/>
  <c r="AM79" i="4"/>
  <c r="AM59" i="4"/>
  <c r="AM61" i="4"/>
  <c r="AU81" i="4"/>
  <c r="AU77" i="4"/>
  <c r="AU75" i="4"/>
  <c r="AU76" i="4"/>
  <c r="AU62" i="4"/>
  <c r="AU60" i="4"/>
  <c r="AU80" i="4"/>
  <c r="AU73" i="4"/>
  <c r="AU63" i="4"/>
  <c r="AU59" i="4"/>
  <c r="AU61" i="4"/>
  <c r="AU79" i="4"/>
  <c r="AU74" i="4"/>
  <c r="AU72" i="4"/>
  <c r="AU78" i="4"/>
  <c r="AU71" i="4"/>
  <c r="N81" i="4"/>
  <c r="N75" i="4"/>
  <c r="N80" i="4"/>
  <c r="N71" i="4"/>
  <c r="N72" i="4"/>
  <c r="N60" i="4"/>
  <c r="N78" i="4"/>
  <c r="N73" i="4"/>
  <c r="N59" i="4"/>
  <c r="N76" i="4"/>
  <c r="N63" i="4"/>
  <c r="N77" i="4"/>
  <c r="N61" i="4"/>
  <c r="N74" i="4"/>
  <c r="N79" i="4"/>
  <c r="N62" i="4"/>
  <c r="BP62" i="4"/>
  <c r="BP78" i="4"/>
  <c r="BP77" i="4"/>
  <c r="BP71" i="4"/>
  <c r="BP72" i="4"/>
  <c r="BP80" i="4"/>
  <c r="BP81" i="4"/>
  <c r="BP75" i="4"/>
  <c r="BP74" i="4"/>
  <c r="BP59" i="4"/>
  <c r="BP76" i="4"/>
  <c r="BP63" i="4"/>
  <c r="BP61" i="4"/>
  <c r="BP73" i="4"/>
  <c r="BP79" i="4"/>
  <c r="BP60" i="4"/>
  <c r="CN59" i="4"/>
  <c r="CN78" i="4"/>
  <c r="CN62" i="4"/>
  <c r="CN73" i="4"/>
  <c r="CN79" i="4"/>
  <c r="CN63" i="4"/>
  <c r="CN71" i="4"/>
  <c r="CN72" i="4"/>
  <c r="CN61" i="4"/>
  <c r="CN60" i="4"/>
  <c r="CN75" i="4"/>
  <c r="CN76" i="4"/>
  <c r="CN77" i="4"/>
  <c r="CN74" i="4"/>
  <c r="CN80" i="4"/>
  <c r="CN81" i="4"/>
  <c r="CP76" i="4"/>
  <c r="CP77" i="4"/>
  <c r="CP78" i="4"/>
  <c r="CP71" i="4"/>
  <c r="CP62" i="4"/>
  <c r="CP63" i="4"/>
  <c r="CP60" i="4"/>
  <c r="CP79" i="4"/>
  <c r="CP72" i="4"/>
  <c r="CP73" i="4"/>
  <c r="CP74" i="4"/>
  <c r="CP75" i="4"/>
  <c r="CP61" i="4"/>
  <c r="CP80" i="4"/>
  <c r="CP81" i="4"/>
  <c r="CP59" i="4"/>
  <c r="CH76" i="4"/>
  <c r="CH77" i="4"/>
  <c r="CH78" i="4"/>
  <c r="CH59" i="4"/>
  <c r="CH62" i="4"/>
  <c r="CH60" i="4"/>
  <c r="CH61" i="4"/>
  <c r="CH80" i="4"/>
  <c r="CH81" i="4"/>
  <c r="CH71" i="4"/>
  <c r="CH63" i="4"/>
  <c r="CH75" i="4"/>
  <c r="CH72" i="4"/>
  <c r="CH73" i="4"/>
  <c r="CH74" i="4"/>
  <c r="CH79" i="4"/>
  <c r="CQ60" i="4"/>
  <c r="CQ75" i="4"/>
  <c r="CQ80" i="4"/>
  <c r="CQ81" i="4"/>
  <c r="CQ71" i="4"/>
  <c r="CQ76" i="4"/>
  <c r="CQ77" i="4"/>
  <c r="CQ74" i="4"/>
  <c r="CQ61" i="4"/>
  <c r="CQ79" i="4"/>
  <c r="CQ63" i="4"/>
  <c r="CQ62" i="4"/>
  <c r="CQ59" i="4"/>
  <c r="CQ72" i="4"/>
  <c r="CQ73" i="4"/>
  <c r="CQ78" i="4"/>
  <c r="CR62" i="4"/>
  <c r="CR71" i="4"/>
  <c r="CR76" i="4"/>
  <c r="CR77" i="4"/>
  <c r="CR73" i="4"/>
  <c r="CR60" i="4"/>
  <c r="CR61" i="4"/>
  <c r="CR72" i="4"/>
  <c r="CR81" i="4"/>
  <c r="CR59" i="4"/>
  <c r="CR74" i="4"/>
  <c r="CR75" i="4"/>
  <c r="CR80" i="4"/>
  <c r="CR63" i="4"/>
  <c r="CR78" i="4"/>
  <c r="CR79" i="4"/>
  <c r="CT72" i="4"/>
  <c r="CT73" i="4"/>
  <c r="CT78" i="4"/>
  <c r="CT63" i="4"/>
  <c r="CT62" i="4"/>
  <c r="CT80" i="4"/>
  <c r="CT79" i="4"/>
  <c r="CT60" i="4"/>
  <c r="CT59" i="4"/>
  <c r="CT74" i="4"/>
  <c r="CT71" i="4"/>
  <c r="CT61" i="4"/>
  <c r="CT76" i="4"/>
  <c r="CT77" i="4"/>
  <c r="CT75" i="4"/>
  <c r="CT81" i="4"/>
  <c r="I22" i="5"/>
  <c r="I37" i="5"/>
  <c r="O83" i="3"/>
  <c r="O84" i="3"/>
  <c r="I39" i="5" s="1"/>
  <c r="Y58" i="3"/>
  <c r="AI111" i="3"/>
  <c r="AI112" i="3"/>
  <c r="AI114" i="3"/>
  <c r="AI101" i="3"/>
  <c r="AI107" i="3" s="1"/>
  <c r="AI100" i="3"/>
  <c r="AI106" i="3" s="1"/>
  <c r="AI99" i="3"/>
  <c r="AI105" i="3" s="1"/>
  <c r="AI103" i="3"/>
  <c r="AI109" i="3" s="1"/>
  <c r="AI102" i="3"/>
  <c r="AI108" i="3" s="1"/>
  <c r="AI115" i="3"/>
  <c r="AI113" i="3"/>
  <c r="T5" i="5"/>
  <c r="T7" i="5" s="1"/>
  <c r="AD20" i="3"/>
  <c r="AA124" i="3" a="1"/>
  <c r="AA124" i="3" s="1"/>
  <c r="AA125" i="3" s="1"/>
  <c r="AI81" i="3"/>
  <c r="AC36" i="5" s="1"/>
  <c r="AC11" i="3"/>
  <c r="Y41" i="3"/>
  <c r="S11" i="5" s="1"/>
  <c r="AB25" i="3"/>
  <c r="V6" i="5" s="1"/>
  <c r="Z29" i="3"/>
  <c r="Z66" i="3" s="1"/>
  <c r="AD118" i="3"/>
  <c r="AD9" i="3" s="1"/>
  <c r="AD119" i="3"/>
  <c r="AD10" i="3" s="1"/>
  <c r="AD120" i="3"/>
  <c r="AB123" i="3"/>
  <c r="AC22" i="3"/>
  <c r="AC121" i="3"/>
  <c r="AB12" i="3"/>
  <c r="AC23" i="3"/>
  <c r="AA14" i="3"/>
  <c r="AG19" i="3"/>
  <c r="AF21" i="3"/>
  <c r="AJ2" i="3"/>
  <c r="AC117" i="3"/>
  <c r="AB8" i="3"/>
  <c r="AA37" i="3" l="1"/>
  <c r="AA36" i="3"/>
  <c r="AA38" i="3"/>
  <c r="AA39" i="3"/>
  <c r="BF66" i="4"/>
  <c r="AZ54" i="5" s="1"/>
  <c r="AY66" i="4"/>
  <c r="AS54" i="5" s="1"/>
  <c r="CM66" i="4"/>
  <c r="CG54" i="5" s="1"/>
  <c r="CS83" i="4"/>
  <c r="CM55" i="5" s="1"/>
  <c r="CE66" i="4"/>
  <c r="BY54" i="5" s="1"/>
  <c r="BN66" i="4"/>
  <c r="BH54" i="5" s="1"/>
  <c r="BM66" i="4"/>
  <c r="BG54" i="5" s="1"/>
  <c r="AA83" i="4"/>
  <c r="AA66" i="4"/>
  <c r="U54" i="5" s="1"/>
  <c r="BK83" i="4"/>
  <c r="AI66" i="4"/>
  <c r="AC54" i="5" s="1"/>
  <c r="CA66" i="4"/>
  <c r="BU54" i="5" s="1"/>
  <c r="AM66" i="4"/>
  <c r="AG54" i="5" s="1"/>
  <c r="AT66" i="4"/>
  <c r="AN54" i="5" s="1"/>
  <c r="BD66" i="4"/>
  <c r="AX54" i="5" s="1"/>
  <c r="BT66" i="4"/>
  <c r="BN54" i="5" s="1"/>
  <c r="AR66" i="4"/>
  <c r="AL54" i="5" s="1"/>
  <c r="BS66" i="4"/>
  <c r="BM54" i="5" s="1"/>
  <c r="CT66" i="4"/>
  <c r="CN54" i="5" s="1"/>
  <c r="AO66" i="4"/>
  <c r="AI54" i="5" s="1"/>
  <c r="BG66" i="4"/>
  <c r="BA54" i="5" s="1"/>
  <c r="Q66" i="4"/>
  <c r="K54" i="5" s="1"/>
  <c r="U83" i="4"/>
  <c r="T83" i="4"/>
  <c r="N55" i="5" s="1"/>
  <c r="O66" i="4"/>
  <c r="I54" i="5" s="1"/>
  <c r="CU66" i="4"/>
  <c r="CO54" i="5" s="1"/>
  <c r="CK83" i="4"/>
  <c r="V83" i="4"/>
  <c r="P55" i="5" s="1"/>
  <c r="BP66" i="4"/>
  <c r="BJ54" i="5" s="1"/>
  <c r="AG66" i="4"/>
  <c r="AA54" i="5" s="1"/>
  <c r="BQ66" i="4"/>
  <c r="BK54" i="5" s="1"/>
  <c r="CL66" i="4"/>
  <c r="CF54" i="5" s="1"/>
  <c r="AH66" i="4"/>
  <c r="AB54" i="5" s="1"/>
  <c r="CN83" i="4"/>
  <c r="AJ83" i="4"/>
  <c r="CO83" i="4"/>
  <c r="O83" i="4"/>
  <c r="BE55" i="5"/>
  <c r="CE55" i="5"/>
  <c r="I73" i="4"/>
  <c r="I75" i="4"/>
  <c r="CR83" i="4"/>
  <c r="CH83" i="4"/>
  <c r="AU66" i="4"/>
  <c r="AO54" i="5" s="1"/>
  <c r="BG83" i="4"/>
  <c r="BE66" i="4"/>
  <c r="AY54" i="5" s="1"/>
  <c r="BV83" i="4"/>
  <c r="CD66" i="4"/>
  <c r="BX54" i="5" s="1"/>
  <c r="Q83" i="4"/>
  <c r="AV83" i="4"/>
  <c r="U66" i="4"/>
  <c r="O54" i="5" s="1"/>
  <c r="AZ66" i="4"/>
  <c r="AT54" i="5" s="1"/>
  <c r="AZ83" i="4"/>
  <c r="BN83" i="4"/>
  <c r="M83" i="4"/>
  <c r="AD83" i="4"/>
  <c r="AE83" i="4"/>
  <c r="I63" i="4"/>
  <c r="K66" i="4"/>
  <c r="E54" i="5" s="1"/>
  <c r="I59" i="4"/>
  <c r="I79" i="4"/>
  <c r="W83" i="4"/>
  <c r="P83" i="4"/>
  <c r="BB83" i="4"/>
  <c r="V66" i="4"/>
  <c r="P54" i="5" s="1"/>
  <c r="CQ66" i="4"/>
  <c r="CK54" i="5" s="1"/>
  <c r="CQ83" i="4"/>
  <c r="CN66" i="4"/>
  <c r="CH54" i="5" s="1"/>
  <c r="N66" i="4"/>
  <c r="H54" i="5" s="1"/>
  <c r="BU66" i="4"/>
  <c r="BO54" i="5" s="1"/>
  <c r="AX83" i="4"/>
  <c r="AX66" i="4"/>
  <c r="AR54" i="5" s="1"/>
  <c r="BW66" i="4"/>
  <c r="BQ54" i="5" s="1"/>
  <c r="CC66" i="4"/>
  <c r="BW54" i="5" s="1"/>
  <c r="AN83" i="4"/>
  <c r="AN66" i="4"/>
  <c r="AH54" i="5" s="1"/>
  <c r="BO83" i="4"/>
  <c r="AF66" i="4"/>
  <c r="Z54" i="5" s="1"/>
  <c r="CI66" i="4"/>
  <c r="CC54" i="5" s="1"/>
  <c r="CJ66" i="4"/>
  <c r="CD54" i="5" s="1"/>
  <c r="CD83" i="4"/>
  <c r="CG66" i="4"/>
  <c r="CA54" i="5" s="1"/>
  <c r="BD83" i="4"/>
  <c r="BT83" i="4"/>
  <c r="AR83" i="4"/>
  <c r="BS83" i="4"/>
  <c r="AK83" i="4"/>
  <c r="BH83" i="4"/>
  <c r="BY83" i="4"/>
  <c r="AL66" i="4"/>
  <c r="AF54" i="5" s="1"/>
  <c r="BC66" i="4"/>
  <c r="AW54" i="5" s="1"/>
  <c r="BC83" i="4"/>
  <c r="BA83" i="4"/>
  <c r="CM83" i="4"/>
  <c r="CB66" i="4"/>
  <c r="BV54" i="5" s="1"/>
  <c r="CS66" i="4"/>
  <c r="CM54" i="5" s="1"/>
  <c r="CE83" i="4"/>
  <c r="CO66" i="4"/>
  <c r="CI54" i="5" s="1"/>
  <c r="BI83" i="4"/>
  <c r="BX83" i="4"/>
  <c r="T66" i="4"/>
  <c r="N54" i="5" s="1"/>
  <c r="X83" i="4"/>
  <c r="X66" i="4"/>
  <c r="R54" i="5" s="1"/>
  <c r="BM83" i="4"/>
  <c r="AD66" i="4"/>
  <c r="X54" i="5" s="1"/>
  <c r="L83" i="4"/>
  <c r="CF83" i="4"/>
  <c r="CF66" i="4"/>
  <c r="BZ54" i="5" s="1"/>
  <c r="CA83" i="4"/>
  <c r="CU83" i="4"/>
  <c r="CK66" i="4"/>
  <c r="CE54" i="5" s="1"/>
  <c r="BL66" i="4"/>
  <c r="BF54" i="5" s="1"/>
  <c r="I78" i="4"/>
  <c r="I61" i="4"/>
  <c r="I71" i="4"/>
  <c r="K83" i="4"/>
  <c r="I81" i="4"/>
  <c r="P66" i="4"/>
  <c r="J54" i="5" s="1"/>
  <c r="AC66" i="4"/>
  <c r="W54" i="5" s="1"/>
  <c r="AS66" i="4"/>
  <c r="AM54" i="5" s="1"/>
  <c r="BB66" i="4"/>
  <c r="AV54" i="5" s="1"/>
  <c r="AB83" i="4"/>
  <c r="AO83" i="4"/>
  <c r="CT83" i="4"/>
  <c r="BU83" i="4"/>
  <c r="BW83" i="4"/>
  <c r="AG83" i="4"/>
  <c r="CC83" i="4"/>
  <c r="AF83" i="4"/>
  <c r="AV66" i="4"/>
  <c r="AP54" i="5" s="1"/>
  <c r="O55" i="5"/>
  <c r="U87" i="4"/>
  <c r="L66" i="4"/>
  <c r="F54" i="5" s="1"/>
  <c r="BL83" i="4"/>
  <c r="I60" i="4"/>
  <c r="I80" i="4"/>
  <c r="CR66" i="4"/>
  <c r="CL54" i="5" s="1"/>
  <c r="AM83" i="4"/>
  <c r="AT83" i="4"/>
  <c r="BF83" i="4"/>
  <c r="BZ83" i="4"/>
  <c r="R66" i="4"/>
  <c r="L54" i="5" s="1"/>
  <c r="CI83" i="4"/>
  <c r="CJ83" i="4"/>
  <c r="Y83" i="4"/>
  <c r="AL83" i="4"/>
  <c r="BJ83" i="4"/>
  <c r="BR83" i="4"/>
  <c r="AI83" i="4"/>
  <c r="AE66" i="4"/>
  <c r="Y54" i="5" s="1"/>
  <c r="CH66" i="4"/>
  <c r="CB54" i="5" s="1"/>
  <c r="CP66" i="4"/>
  <c r="CJ54" i="5" s="1"/>
  <c r="CP83" i="4"/>
  <c r="BP83" i="4"/>
  <c r="N83" i="4"/>
  <c r="AU83" i="4"/>
  <c r="AJ66" i="4"/>
  <c r="AD54" i="5" s="1"/>
  <c r="S66" i="4"/>
  <c r="M54" i="5" s="1"/>
  <c r="S83" i="4"/>
  <c r="Z66" i="4"/>
  <c r="T54" i="5" s="1"/>
  <c r="Z83" i="4"/>
  <c r="BE83" i="4"/>
  <c r="BZ66" i="4"/>
  <c r="BT54" i="5" s="1"/>
  <c r="AW66" i="4"/>
  <c r="AQ54" i="5" s="1"/>
  <c r="AW83" i="4"/>
  <c r="AP66" i="4"/>
  <c r="AJ54" i="5" s="1"/>
  <c r="AP83" i="4"/>
  <c r="R83" i="4"/>
  <c r="BQ83" i="4"/>
  <c r="BV66" i="4"/>
  <c r="BP54" i="5" s="1"/>
  <c r="BO66" i="4"/>
  <c r="BI54" i="5" s="1"/>
  <c r="CL83" i="4"/>
  <c r="CG83" i="4"/>
  <c r="Y66" i="4"/>
  <c r="S54" i="5" s="1"/>
  <c r="AK66" i="4"/>
  <c r="AE54" i="5" s="1"/>
  <c r="BH66" i="4"/>
  <c r="BB54" i="5" s="1"/>
  <c r="BY66" i="4"/>
  <c r="BS54" i="5" s="1"/>
  <c r="BJ66" i="4"/>
  <c r="BD54" i="5" s="1"/>
  <c r="BA66" i="4"/>
  <c r="AU54" i="5" s="1"/>
  <c r="AY83" i="4"/>
  <c r="CB83" i="4"/>
  <c r="BI66" i="4"/>
  <c r="BC54" i="5" s="1"/>
  <c r="BX66" i="4"/>
  <c r="BR54" i="5" s="1"/>
  <c r="AQ66" i="4"/>
  <c r="AK54" i="5" s="1"/>
  <c r="AQ83" i="4"/>
  <c r="M66" i="4"/>
  <c r="G54" i="5" s="1"/>
  <c r="AH83" i="4"/>
  <c r="BR66" i="4"/>
  <c r="BL54" i="5" s="1"/>
  <c r="BK66" i="4"/>
  <c r="BE54" i="5" s="1"/>
  <c r="I76" i="4"/>
  <c r="I77" i="4"/>
  <c r="I62" i="4"/>
  <c r="I72" i="4"/>
  <c r="I74" i="4"/>
  <c r="W66" i="4"/>
  <c r="Q54" i="5" s="1"/>
  <c r="AC83" i="4"/>
  <c r="AS83" i="4"/>
  <c r="AB66" i="4"/>
  <c r="V54" i="5" s="1"/>
  <c r="I38" i="5"/>
  <c r="O85" i="3"/>
  <c r="AJ114" i="3"/>
  <c r="AJ113" i="3"/>
  <c r="AJ112" i="3"/>
  <c r="AJ103" i="3"/>
  <c r="AJ109" i="3" s="1"/>
  <c r="AJ102" i="3"/>
  <c r="AJ108" i="3" s="1"/>
  <c r="AJ100" i="3"/>
  <c r="AJ106" i="3" s="1"/>
  <c r="AJ99" i="3"/>
  <c r="AJ105" i="3" s="1"/>
  <c r="AJ101" i="3"/>
  <c r="AJ107" i="3" s="1"/>
  <c r="AJ115" i="3"/>
  <c r="AJ111" i="3"/>
  <c r="AE20" i="3"/>
  <c r="U5" i="5"/>
  <c r="U7" i="5" s="1"/>
  <c r="AB124" i="3" a="1"/>
  <c r="AB124" i="3" s="1"/>
  <c r="AB125" i="3" s="1"/>
  <c r="AJ81" i="3"/>
  <c r="AD36" i="5" s="1"/>
  <c r="AD11" i="3"/>
  <c r="Z41" i="3"/>
  <c r="T11" i="5" s="1"/>
  <c r="Z58" i="3"/>
  <c r="AE118" i="3"/>
  <c r="AE9" i="3" s="1"/>
  <c r="AE119" i="3"/>
  <c r="AE10" i="3" s="1"/>
  <c r="AE120" i="3"/>
  <c r="AC25" i="3"/>
  <c r="W6" i="5" s="1"/>
  <c r="AC123" i="3"/>
  <c r="AA29" i="3"/>
  <c r="AA66" i="3" s="1"/>
  <c r="AD121" i="3"/>
  <c r="AC12" i="3"/>
  <c r="AD23" i="3"/>
  <c r="AB14" i="3"/>
  <c r="AD22" i="3"/>
  <c r="AH19" i="3"/>
  <c r="AG21" i="3"/>
  <c r="AK2" i="3"/>
  <c r="AD117" i="3"/>
  <c r="AC8" i="3"/>
  <c r="AA87" i="4" l="1"/>
  <c r="AA89" i="4" s="1"/>
  <c r="U56" i="5" s="1"/>
  <c r="AB38" i="3"/>
  <c r="AB39" i="3"/>
  <c r="AB37" i="3"/>
  <c r="AB36" i="3"/>
  <c r="U55" i="5"/>
  <c r="CS87" i="4"/>
  <c r="CS89" i="4" s="1"/>
  <c r="CM56" i="5" s="1"/>
  <c r="CM57" i="5" s="1"/>
  <c r="CK87" i="4"/>
  <c r="CK89" i="4" s="1"/>
  <c r="CE56" i="5" s="1"/>
  <c r="CE57" i="5" s="1"/>
  <c r="AM55" i="5"/>
  <c r="AS87" i="4"/>
  <c r="AK55" i="5"/>
  <c r="AQ87" i="4"/>
  <c r="BV55" i="5"/>
  <c r="CB87" i="4"/>
  <c r="CA55" i="5"/>
  <c r="CG87" i="4"/>
  <c r="BK55" i="5"/>
  <c r="BQ87" i="4"/>
  <c r="AQ55" i="5"/>
  <c r="AW87" i="4"/>
  <c r="T55" i="5"/>
  <c r="Z87" i="4"/>
  <c r="CJ55" i="5"/>
  <c r="CP87" i="4"/>
  <c r="AC55" i="5"/>
  <c r="AI87" i="4"/>
  <c r="AF55" i="5"/>
  <c r="AL87" i="4"/>
  <c r="AG55" i="5"/>
  <c r="AM87" i="4"/>
  <c r="BW87" i="4"/>
  <c r="BQ55" i="5"/>
  <c r="V55" i="5"/>
  <c r="AB87" i="4"/>
  <c r="CO55" i="5"/>
  <c r="CU87" i="4"/>
  <c r="F55" i="5"/>
  <c r="L87" i="4"/>
  <c r="R55" i="5"/>
  <c r="X87" i="4"/>
  <c r="CG55" i="5"/>
  <c r="CM87" i="4"/>
  <c r="BM55" i="5"/>
  <c r="BS87" i="4"/>
  <c r="Q55" i="5"/>
  <c r="W87" i="4"/>
  <c r="BN87" i="4"/>
  <c r="BH55" i="5"/>
  <c r="AP55" i="5"/>
  <c r="AV87" i="4"/>
  <c r="CB55" i="5"/>
  <c r="CH87" i="4"/>
  <c r="I55" i="5"/>
  <c r="O87" i="4"/>
  <c r="W55" i="5"/>
  <c r="AC87" i="4"/>
  <c r="AS55" i="5"/>
  <c r="AY87" i="4"/>
  <c r="CF55" i="5"/>
  <c r="CL87" i="4"/>
  <c r="L55" i="5"/>
  <c r="R87" i="4"/>
  <c r="AO55" i="5"/>
  <c r="AU87" i="4"/>
  <c r="BR87" i="4"/>
  <c r="BL55" i="5"/>
  <c r="S55" i="5"/>
  <c r="Y87" i="4"/>
  <c r="BT55" i="5"/>
  <c r="BZ87" i="4"/>
  <c r="Z55" i="5"/>
  <c r="AF87" i="4"/>
  <c r="BO55" i="5"/>
  <c r="BU87" i="4"/>
  <c r="BU55" i="5"/>
  <c r="CA87" i="4"/>
  <c r="BY55" i="5"/>
  <c r="CE87" i="4"/>
  <c r="AU55" i="5"/>
  <c r="BA87" i="4"/>
  <c r="BS55" i="5"/>
  <c r="BY87" i="4"/>
  <c r="AL55" i="5"/>
  <c r="AR87" i="4"/>
  <c r="BX55" i="5"/>
  <c r="CD87" i="4"/>
  <c r="BI55" i="5"/>
  <c r="BO87" i="4"/>
  <c r="Y55" i="5"/>
  <c r="AE87" i="4"/>
  <c r="AT55" i="5"/>
  <c r="AZ87" i="4"/>
  <c r="K55" i="5"/>
  <c r="Q87" i="4"/>
  <c r="CL55" i="5"/>
  <c r="CR87" i="4"/>
  <c r="CI55" i="5"/>
  <c r="CO87" i="4"/>
  <c r="AH87" i="4"/>
  <c r="AB55" i="5"/>
  <c r="AJ55" i="5"/>
  <c r="AP87" i="4"/>
  <c r="M55" i="5"/>
  <c r="S87" i="4"/>
  <c r="H55" i="5"/>
  <c r="N87" i="4"/>
  <c r="CD55" i="5"/>
  <c r="CJ87" i="4"/>
  <c r="AZ55" i="5"/>
  <c r="BF87" i="4"/>
  <c r="V87" i="4"/>
  <c r="BL87" i="4"/>
  <c r="BF55" i="5"/>
  <c r="T87" i="4"/>
  <c r="U89" i="4"/>
  <c r="O56" i="5" s="1"/>
  <c r="O57" i="5" s="1"/>
  <c r="BW55" i="5"/>
  <c r="CC87" i="4"/>
  <c r="CN55" i="5"/>
  <c r="CT87" i="4"/>
  <c r="E55" i="5"/>
  <c r="K87" i="4"/>
  <c r="BG55" i="5"/>
  <c r="BM87" i="4"/>
  <c r="BR55" i="5"/>
  <c r="BX87" i="4"/>
  <c r="AW55" i="5"/>
  <c r="BC87" i="4"/>
  <c r="BC89" i="4" s="1"/>
  <c r="BH87" i="4"/>
  <c r="BB55" i="5"/>
  <c r="BT87" i="4"/>
  <c r="BN55" i="5"/>
  <c r="AV55" i="5"/>
  <c r="BB87" i="4"/>
  <c r="I66" i="4"/>
  <c r="X55" i="5"/>
  <c r="AD87" i="4"/>
  <c r="BA55" i="5"/>
  <c r="BG87" i="4"/>
  <c r="AD55" i="5"/>
  <c r="AJ87" i="4"/>
  <c r="AY55" i="5"/>
  <c r="BE87" i="4"/>
  <c r="BP87" i="4"/>
  <c r="BJ55" i="5"/>
  <c r="BJ87" i="4"/>
  <c r="BD55" i="5"/>
  <c r="CC55" i="5"/>
  <c r="CI87" i="4"/>
  <c r="AN55" i="5"/>
  <c r="AT87" i="4"/>
  <c r="AA55" i="5"/>
  <c r="AG87" i="4"/>
  <c r="AI55" i="5"/>
  <c r="AO87" i="4"/>
  <c r="I83" i="4"/>
  <c r="BZ55" i="5"/>
  <c r="CF87" i="4"/>
  <c r="BI87" i="4"/>
  <c r="BC55" i="5"/>
  <c r="AE55" i="5"/>
  <c r="AK87" i="4"/>
  <c r="AX55" i="5"/>
  <c r="BD87" i="4"/>
  <c r="AH55" i="5"/>
  <c r="AN87" i="4"/>
  <c r="AR55" i="5"/>
  <c r="AX87" i="4"/>
  <c r="CK55" i="5"/>
  <c r="CQ87" i="4"/>
  <c r="J55" i="5"/>
  <c r="P87" i="4"/>
  <c r="C54" i="5"/>
  <c r="G55" i="5"/>
  <c r="M87" i="4"/>
  <c r="BV87" i="4"/>
  <c r="BP55" i="5"/>
  <c r="BK87" i="4"/>
  <c r="CH55" i="5"/>
  <c r="CN87" i="4"/>
  <c r="I40" i="5"/>
  <c r="O86" i="3"/>
  <c r="AK112" i="3"/>
  <c r="AK111" i="3"/>
  <c r="AK113" i="3"/>
  <c r="AK102" i="3"/>
  <c r="AK108" i="3" s="1"/>
  <c r="AK100" i="3"/>
  <c r="AK106" i="3" s="1"/>
  <c r="AK99" i="3"/>
  <c r="AK105" i="3" s="1"/>
  <c r="AK103" i="3"/>
  <c r="AK109" i="3" s="1"/>
  <c r="AK101" i="3"/>
  <c r="AK107" i="3" s="1"/>
  <c r="AK115" i="3"/>
  <c r="AK114" i="3"/>
  <c r="AB29" i="3"/>
  <c r="AB66" i="3" s="1"/>
  <c r="V5" i="5"/>
  <c r="V7" i="5" s="1"/>
  <c r="AF20" i="3"/>
  <c r="AC124" i="3" a="1"/>
  <c r="AC124" i="3" s="1"/>
  <c r="AC125" i="3" s="1"/>
  <c r="AK81" i="3"/>
  <c r="AE36" i="5" s="1"/>
  <c r="AD25" i="3"/>
  <c r="X6" i="5" s="1"/>
  <c r="AE11" i="3"/>
  <c r="AF119" i="3"/>
  <c r="AF10" i="3" s="1"/>
  <c r="AF118" i="3"/>
  <c r="AF9" i="3" s="1"/>
  <c r="AF120" i="3"/>
  <c r="AA58" i="3"/>
  <c r="AA41" i="3"/>
  <c r="U11" i="5" s="1"/>
  <c r="AC14" i="3"/>
  <c r="AD123" i="3"/>
  <c r="AE22" i="3"/>
  <c r="AE23" i="3"/>
  <c r="AE121" i="3"/>
  <c r="AD12" i="3"/>
  <c r="AI19" i="3"/>
  <c r="AH21" i="3"/>
  <c r="AJ20" i="3"/>
  <c r="AL2" i="3"/>
  <c r="AI22" i="3"/>
  <c r="AE117" i="3"/>
  <c r="AD8" i="3"/>
  <c r="U57" i="5" l="1"/>
  <c r="AC36" i="3"/>
  <c r="AC37" i="3"/>
  <c r="AC38" i="3"/>
  <c r="AC39" i="3"/>
  <c r="U91" i="4"/>
  <c r="CS91" i="4"/>
  <c r="AA91" i="4"/>
  <c r="CK91" i="4"/>
  <c r="CI89" i="4"/>
  <c r="CC56" i="5" s="1"/>
  <c r="CC57" i="5" s="1"/>
  <c r="AD89" i="4"/>
  <c r="X56" i="5" s="1"/>
  <c r="X57" i="5" s="1"/>
  <c r="BH89" i="4"/>
  <c r="BB56" i="5" s="1"/>
  <c r="BB57" i="5" s="1"/>
  <c r="BU89" i="4"/>
  <c r="BO56" i="5" s="1"/>
  <c r="BO57" i="5" s="1"/>
  <c r="AY89" i="4"/>
  <c r="AS56" i="5" s="1"/>
  <c r="AS57" i="5" s="1"/>
  <c r="CH89" i="4"/>
  <c r="CB56" i="5" s="1"/>
  <c r="CB57" i="5" s="1"/>
  <c r="X89" i="4"/>
  <c r="R56" i="5" s="1"/>
  <c r="R57" i="5" s="1"/>
  <c r="CG89" i="4"/>
  <c r="CA56" i="5" s="1"/>
  <c r="CA57" i="5" s="1"/>
  <c r="CN89" i="4"/>
  <c r="CH56" i="5" s="1"/>
  <c r="CH57" i="5" s="1"/>
  <c r="P89" i="4"/>
  <c r="J56" i="5" s="1"/>
  <c r="J57" i="5" s="1"/>
  <c r="BD89" i="4"/>
  <c r="AX56" i="5" s="1"/>
  <c r="AX57" i="5" s="1"/>
  <c r="BM89" i="4"/>
  <c r="BG56" i="5" s="1"/>
  <c r="BG57" i="5" s="1"/>
  <c r="BL89" i="4"/>
  <c r="BF56" i="5" s="1"/>
  <c r="BF57" i="5" s="1"/>
  <c r="AZ89" i="4"/>
  <c r="AT56" i="5" s="1"/>
  <c r="AT57" i="5" s="1"/>
  <c r="AR89" i="4"/>
  <c r="AL56" i="5" s="1"/>
  <c r="AL57" i="5" s="1"/>
  <c r="CA89" i="4"/>
  <c r="BU56" i="5" s="1"/>
  <c r="BU57" i="5" s="1"/>
  <c r="BN89" i="4"/>
  <c r="BH56" i="5" s="1"/>
  <c r="BH57" i="5" s="1"/>
  <c r="BW89" i="4"/>
  <c r="BQ56" i="5" s="1"/>
  <c r="BQ57" i="5" s="1"/>
  <c r="M89" i="4"/>
  <c r="G56" i="5" s="1"/>
  <c r="G57" i="5" s="1"/>
  <c r="BI89" i="4"/>
  <c r="BC56" i="5" s="1"/>
  <c r="BC57" i="5" s="1"/>
  <c r="AO89" i="4"/>
  <c r="AI56" i="5" s="1"/>
  <c r="AI57" i="5" s="1"/>
  <c r="AT89" i="4"/>
  <c r="AN56" i="5" s="1"/>
  <c r="AN57" i="5" s="1"/>
  <c r="BE89" i="4"/>
  <c r="AY56" i="5" s="1"/>
  <c r="AY57" i="5" s="1"/>
  <c r="BG89" i="4"/>
  <c r="BA56" i="5" s="1"/>
  <c r="BA57" i="5" s="1"/>
  <c r="BT89" i="4"/>
  <c r="BN56" i="5" s="1"/>
  <c r="BN57" i="5" s="1"/>
  <c r="V89" i="4"/>
  <c r="P56" i="5" s="1"/>
  <c r="P57" i="5" s="1"/>
  <c r="AH89" i="4"/>
  <c r="AB56" i="5" s="1"/>
  <c r="AB57" i="5" s="1"/>
  <c r="AF89" i="4"/>
  <c r="Z56" i="5" s="1"/>
  <c r="Z57" i="5" s="1"/>
  <c r="Y89" i="4"/>
  <c r="S56" i="5" s="1"/>
  <c r="S57" i="5" s="1"/>
  <c r="AU89" i="4"/>
  <c r="AO56" i="5" s="1"/>
  <c r="AO57" i="5" s="1"/>
  <c r="CL89" i="4"/>
  <c r="CF56" i="5" s="1"/>
  <c r="CF57" i="5" s="1"/>
  <c r="AC89" i="4"/>
  <c r="W56" i="5" s="1"/>
  <c r="W57" i="5" s="1"/>
  <c r="AV89" i="4"/>
  <c r="AP56" i="5" s="1"/>
  <c r="AP57" i="5" s="1"/>
  <c r="W89" i="4"/>
  <c r="Q56" i="5" s="1"/>
  <c r="Q57" i="5" s="1"/>
  <c r="CM89" i="4"/>
  <c r="CG56" i="5" s="1"/>
  <c r="CG57" i="5" s="1"/>
  <c r="L89" i="4"/>
  <c r="F56" i="5" s="1"/>
  <c r="F57" i="5" s="1"/>
  <c r="AB89" i="4"/>
  <c r="V56" i="5" s="1"/>
  <c r="V57" i="5" s="1"/>
  <c r="AM89" i="4"/>
  <c r="AG56" i="5" s="1"/>
  <c r="AG57" i="5" s="1"/>
  <c r="AI89" i="4"/>
  <c r="AC56" i="5" s="1"/>
  <c r="AC57" i="5" s="1"/>
  <c r="Z89" i="4"/>
  <c r="T56" i="5" s="1"/>
  <c r="T57" i="5" s="1"/>
  <c r="BQ89" i="4"/>
  <c r="BK56" i="5" s="1"/>
  <c r="CB89" i="4"/>
  <c r="BV56" i="5" s="1"/>
  <c r="BV57" i="5" s="1"/>
  <c r="AS89" i="4"/>
  <c r="AM56" i="5" s="1"/>
  <c r="AM57" i="5" s="1"/>
  <c r="AG89" i="4"/>
  <c r="AA56" i="5" s="1"/>
  <c r="AA57" i="5" s="1"/>
  <c r="AJ89" i="4"/>
  <c r="AD56" i="5" s="1"/>
  <c r="AD57" i="5" s="1"/>
  <c r="C55" i="5"/>
  <c r="BZ89" i="4"/>
  <c r="BT56" i="5" s="1"/>
  <c r="BT57" i="5" s="1"/>
  <c r="R89" i="4"/>
  <c r="L56" i="5" s="1"/>
  <c r="L57" i="5" s="1"/>
  <c r="O89" i="4"/>
  <c r="I56" i="5" s="1"/>
  <c r="I57" i="5" s="1"/>
  <c r="BS89" i="4"/>
  <c r="BM56" i="5" s="1"/>
  <c r="BM57" i="5" s="1"/>
  <c r="CU89" i="4"/>
  <c r="CO56" i="5" s="1"/>
  <c r="CO57" i="5" s="1"/>
  <c r="AL89" i="4"/>
  <c r="AF56" i="5" s="1"/>
  <c r="AF57" i="5" s="1"/>
  <c r="CP89" i="4"/>
  <c r="CJ56" i="5" s="1"/>
  <c r="CJ57" i="5" s="1"/>
  <c r="AW89" i="4"/>
  <c r="AQ56" i="5" s="1"/>
  <c r="AQ57" i="5" s="1"/>
  <c r="AQ89" i="4"/>
  <c r="AK56" i="5" s="1"/>
  <c r="AK57" i="5" s="1"/>
  <c r="BV89" i="4"/>
  <c r="BP56" i="5" s="1"/>
  <c r="BP57" i="5" s="1"/>
  <c r="AX89" i="4"/>
  <c r="AR56" i="5" s="1"/>
  <c r="AR57" i="5" s="1"/>
  <c r="BP89" i="4"/>
  <c r="BJ56" i="5" s="1"/>
  <c r="BJ57" i="5" s="1"/>
  <c r="BC91" i="4"/>
  <c r="AW56" i="5"/>
  <c r="AW57" i="5" s="1"/>
  <c r="CT89" i="4"/>
  <c r="CN56" i="5" s="1"/>
  <c r="CN57" i="5" s="1"/>
  <c r="CJ89" i="4"/>
  <c r="CD56" i="5" s="1"/>
  <c r="CD57" i="5" s="1"/>
  <c r="S89" i="4"/>
  <c r="M56" i="5" s="1"/>
  <c r="M57" i="5" s="1"/>
  <c r="CR89" i="4"/>
  <c r="CL56" i="5" s="1"/>
  <c r="CL57" i="5" s="1"/>
  <c r="BO89" i="4"/>
  <c r="BI56" i="5" s="1"/>
  <c r="BI57" i="5" s="1"/>
  <c r="BA89" i="4"/>
  <c r="AU56" i="5" s="1"/>
  <c r="AU57" i="5" s="1"/>
  <c r="BR89" i="4"/>
  <c r="BL56" i="5" s="1"/>
  <c r="BL57" i="5" s="1"/>
  <c r="BK89" i="4"/>
  <c r="BE56" i="5" s="1"/>
  <c r="BE57" i="5" s="1"/>
  <c r="CQ89" i="4"/>
  <c r="CK56" i="5" s="1"/>
  <c r="CK57" i="5" s="1"/>
  <c r="AN89" i="4"/>
  <c r="AH56" i="5" s="1"/>
  <c r="AH57" i="5" s="1"/>
  <c r="AK89" i="4"/>
  <c r="AE56" i="5" s="1"/>
  <c r="AE57" i="5" s="1"/>
  <c r="CF89" i="4"/>
  <c r="BZ56" i="5" s="1"/>
  <c r="BZ57" i="5" s="1"/>
  <c r="BJ89" i="4"/>
  <c r="BD56" i="5" s="1"/>
  <c r="BD57" i="5" s="1"/>
  <c r="BB89" i="4"/>
  <c r="AV56" i="5" s="1"/>
  <c r="AV57" i="5" s="1"/>
  <c r="BX89" i="4"/>
  <c r="BR56" i="5" s="1"/>
  <c r="BR57" i="5" s="1"/>
  <c r="I87" i="4"/>
  <c r="K89" i="4"/>
  <c r="CC89" i="4"/>
  <c r="BW56" i="5" s="1"/>
  <c r="BW57" i="5" s="1"/>
  <c r="T89" i="4"/>
  <c r="N56" i="5" s="1"/>
  <c r="N57" i="5" s="1"/>
  <c r="BF89" i="4"/>
  <c r="AZ56" i="5" s="1"/>
  <c r="AZ57" i="5" s="1"/>
  <c r="N89" i="4"/>
  <c r="H56" i="5" s="1"/>
  <c r="H57" i="5" s="1"/>
  <c r="AP89" i="4"/>
  <c r="AJ56" i="5" s="1"/>
  <c r="AJ57" i="5" s="1"/>
  <c r="CO89" i="4"/>
  <c r="CI56" i="5" s="1"/>
  <c r="CI57" i="5" s="1"/>
  <c r="Q89" i="4"/>
  <c r="K56" i="5" s="1"/>
  <c r="K57" i="5" s="1"/>
  <c r="AE89" i="4"/>
  <c r="Y56" i="5" s="1"/>
  <c r="Y57" i="5" s="1"/>
  <c r="CD89" i="4"/>
  <c r="BX56" i="5" s="1"/>
  <c r="BX57" i="5" s="1"/>
  <c r="BY89" i="4"/>
  <c r="BS56" i="5" s="1"/>
  <c r="BS57" i="5" s="1"/>
  <c r="CE89" i="4"/>
  <c r="BY56" i="5" s="1"/>
  <c r="BY57" i="5" s="1"/>
  <c r="BK57" i="5"/>
  <c r="P82" i="3"/>
  <c r="I41" i="5"/>
  <c r="AL103" i="3"/>
  <c r="AL109" i="3" s="1"/>
  <c r="AL102" i="3"/>
  <c r="AL108" i="3" s="1"/>
  <c r="AL101" i="3"/>
  <c r="AL107" i="3" s="1"/>
  <c r="AL100" i="3"/>
  <c r="AL106" i="3" s="1"/>
  <c r="AL99" i="3"/>
  <c r="AL105" i="3" s="1"/>
  <c r="AL113" i="3"/>
  <c r="AL114" i="3"/>
  <c r="AL115" i="3"/>
  <c r="AL111" i="3"/>
  <c r="AL112" i="3"/>
  <c r="AB58" i="3"/>
  <c r="AC29" i="3"/>
  <c r="AC66" i="3" s="1"/>
  <c r="W5" i="5"/>
  <c r="W7" i="5" s="1"/>
  <c r="AG20" i="3"/>
  <c r="AL81" i="3"/>
  <c r="AF36" i="5" s="1"/>
  <c r="AD124" i="3" a="1"/>
  <c r="AD124" i="3" s="1"/>
  <c r="AD125" i="3" s="1"/>
  <c r="AF11" i="3"/>
  <c r="AG120" i="3"/>
  <c r="AG118" i="3"/>
  <c r="AG9" i="3" s="1"/>
  <c r="AG119" i="3"/>
  <c r="AG10" i="3" s="1"/>
  <c r="AB41" i="3"/>
  <c r="V11" i="5" s="1"/>
  <c r="AD14" i="3"/>
  <c r="AE25" i="3"/>
  <c r="Y6" i="5" s="1"/>
  <c r="AF121" i="3"/>
  <c r="AE12" i="3"/>
  <c r="AF23" i="3"/>
  <c r="AG11" i="3"/>
  <c r="AF22" i="3"/>
  <c r="AE123" i="3"/>
  <c r="AJ19" i="3"/>
  <c r="AJ22" i="3"/>
  <c r="AM2" i="3"/>
  <c r="AI21" i="3"/>
  <c r="AF117" i="3"/>
  <c r="AE8" i="3"/>
  <c r="AD36" i="3" l="1"/>
  <c r="AD37" i="3"/>
  <c r="AD38" i="3"/>
  <c r="AD39" i="3"/>
  <c r="CA91" i="4"/>
  <c r="Q91" i="4"/>
  <c r="AP91" i="4"/>
  <c r="BF91" i="4"/>
  <c r="CC91" i="4"/>
  <c r="CU91" i="4"/>
  <c r="AE91" i="4"/>
  <c r="CO91" i="4"/>
  <c r="N91" i="4"/>
  <c r="T91" i="4"/>
  <c r="CM91" i="4"/>
  <c r="AQ91" i="4"/>
  <c r="CL91" i="4"/>
  <c r="AZ91" i="4"/>
  <c r="BH91" i="4"/>
  <c r="BK91" i="4"/>
  <c r="AS91" i="4"/>
  <c r="BW91" i="4"/>
  <c r="CR91" i="4"/>
  <c r="BZ91" i="4"/>
  <c r="CI91" i="4"/>
  <c r="BY91" i="4"/>
  <c r="CF91" i="4"/>
  <c r="AI91" i="4"/>
  <c r="CD91" i="4"/>
  <c r="AR91" i="4"/>
  <c r="BL91" i="4"/>
  <c r="X91" i="4"/>
  <c r="BB91" i="4"/>
  <c r="BA91" i="4"/>
  <c r="AX91" i="4"/>
  <c r="O91" i="4"/>
  <c r="BQ91" i="4"/>
  <c r="AV91" i="4"/>
  <c r="AF91" i="4"/>
  <c r="V91" i="4"/>
  <c r="BG91" i="4"/>
  <c r="AT91" i="4"/>
  <c r="BI91" i="4"/>
  <c r="AN91" i="4"/>
  <c r="CJ91" i="4"/>
  <c r="CP91" i="4"/>
  <c r="AJ91" i="4"/>
  <c r="AB91" i="4"/>
  <c r="Y91" i="4"/>
  <c r="AH91" i="4"/>
  <c r="BT91" i="4"/>
  <c r="BE91" i="4"/>
  <c r="AO91" i="4"/>
  <c r="M91" i="4"/>
  <c r="BN91" i="4"/>
  <c r="BD91" i="4"/>
  <c r="AY91" i="4"/>
  <c r="E56" i="5"/>
  <c r="I89" i="4"/>
  <c r="CE91" i="4"/>
  <c r="AG91" i="4"/>
  <c r="CB91" i="4"/>
  <c r="Z91" i="4"/>
  <c r="AM91" i="4"/>
  <c r="L91" i="4"/>
  <c r="W91" i="4"/>
  <c r="AC91" i="4"/>
  <c r="AU91" i="4"/>
  <c r="CN91" i="4"/>
  <c r="K91" i="4"/>
  <c r="BX91" i="4"/>
  <c r="BJ91" i="4"/>
  <c r="AK91" i="4"/>
  <c r="CQ91" i="4"/>
  <c r="BR91" i="4"/>
  <c r="BO91" i="4"/>
  <c r="S91" i="4"/>
  <c r="CT91" i="4"/>
  <c r="BP91" i="4"/>
  <c r="BV91" i="4"/>
  <c r="AW91" i="4"/>
  <c r="AL91" i="4"/>
  <c r="BS91" i="4"/>
  <c r="R91" i="4"/>
  <c r="BM91" i="4"/>
  <c r="P91" i="4"/>
  <c r="CG91" i="4"/>
  <c r="CH91" i="4"/>
  <c r="BU91" i="4"/>
  <c r="AD91" i="4"/>
  <c r="J22" i="5"/>
  <c r="J37" i="5"/>
  <c r="P83" i="3"/>
  <c r="P84" i="3"/>
  <c r="J39" i="5" s="1"/>
  <c r="AM101" i="3"/>
  <c r="AM107" i="3" s="1"/>
  <c r="AM100" i="3"/>
  <c r="AM106" i="3" s="1"/>
  <c r="AM99" i="3"/>
  <c r="AM105" i="3" s="1"/>
  <c r="AM103" i="3"/>
  <c r="AM109" i="3" s="1"/>
  <c r="AM102" i="3"/>
  <c r="AM108" i="3" s="1"/>
  <c r="AM114" i="3"/>
  <c r="AM112" i="3"/>
  <c r="AM113" i="3"/>
  <c r="AM111" i="3"/>
  <c r="AM115" i="3"/>
  <c r="AC58" i="3"/>
  <c r="AI20" i="3"/>
  <c r="AH20" i="3"/>
  <c r="X5" i="5"/>
  <c r="X7" i="5" s="1"/>
  <c r="AM81" i="3"/>
  <c r="AG36" i="5" s="1"/>
  <c r="AE124" i="3" a="1"/>
  <c r="AE124" i="3" s="1"/>
  <c r="AE125" i="3" s="1"/>
  <c r="AC41" i="3"/>
  <c r="W11" i="5" s="1"/>
  <c r="AH120" i="3"/>
  <c r="AH119" i="3"/>
  <c r="AH10" i="3" s="1"/>
  <c r="AH118" i="3"/>
  <c r="AH9" i="3" s="1"/>
  <c r="AD29" i="3"/>
  <c r="AD66" i="3" s="1"/>
  <c r="AE14" i="3"/>
  <c r="AF123" i="3"/>
  <c r="AF25" i="3"/>
  <c r="Z6" i="5" s="1"/>
  <c r="AH22" i="3"/>
  <c r="AG22" i="3"/>
  <c r="AG23" i="3"/>
  <c r="AG121" i="3"/>
  <c r="AF12" i="3"/>
  <c r="AK22" i="3"/>
  <c r="AK19" i="3"/>
  <c r="AJ21" i="3"/>
  <c r="AK20" i="3"/>
  <c r="AN2" i="3"/>
  <c r="AF8" i="3"/>
  <c r="AE36" i="3" l="1"/>
  <c r="AE38" i="3"/>
  <c r="AE37" i="3"/>
  <c r="AE39" i="3"/>
  <c r="I91" i="4"/>
  <c r="K119" i="4" s="1"/>
  <c r="E57" i="5"/>
  <c r="C57" i="5" s="1"/>
  <c r="C56" i="5"/>
  <c r="J38" i="5"/>
  <c r="P85" i="3"/>
  <c r="AN103" i="3"/>
  <c r="AN109" i="3" s="1"/>
  <c r="AN101" i="3"/>
  <c r="AN107" i="3" s="1"/>
  <c r="AN102" i="3"/>
  <c r="AN108" i="3" s="1"/>
  <c r="AN99" i="3"/>
  <c r="AN105" i="3" s="1"/>
  <c r="AN100" i="3"/>
  <c r="AN106" i="3" s="1"/>
  <c r="AN112" i="3"/>
  <c r="AN115" i="3"/>
  <c r="AN114" i="3"/>
  <c r="AN111" i="3"/>
  <c r="AN113" i="3"/>
  <c r="AE29" i="3"/>
  <c r="AE66" i="3" s="1"/>
  <c r="Y5" i="5"/>
  <c r="Y7" i="5" s="1"/>
  <c r="AF124" i="3" a="1"/>
  <c r="AF124" i="3" s="1"/>
  <c r="AF125" i="3" s="1"/>
  <c r="AN81" i="3"/>
  <c r="AH36" i="5" s="1"/>
  <c r="AD41" i="3"/>
  <c r="X11" i="5" s="1"/>
  <c r="AD58" i="3"/>
  <c r="AI118" i="3"/>
  <c r="AI9" i="3" s="1"/>
  <c r="AI120" i="3"/>
  <c r="AI11" i="3" s="1"/>
  <c r="AG123" i="3"/>
  <c r="AG117" i="3"/>
  <c r="AG8" i="3" s="1"/>
  <c r="AH11" i="3"/>
  <c r="AI119" i="3"/>
  <c r="AI10" i="3" s="1"/>
  <c r="AG25" i="3"/>
  <c r="AA6" i="5" s="1"/>
  <c r="AF14" i="3"/>
  <c r="AH121" i="3"/>
  <c r="AG12" i="3"/>
  <c r="AH23" i="3"/>
  <c r="AH25" i="3" s="1"/>
  <c r="AB6" i="5" s="1"/>
  <c r="AL20" i="3"/>
  <c r="AL19" i="3"/>
  <c r="AL22" i="3"/>
  <c r="AO2" i="3"/>
  <c r="AK21" i="3"/>
  <c r="AH117" i="3"/>
  <c r="AF36" i="3" l="1"/>
  <c r="AF38" i="3"/>
  <c r="AF37" i="3"/>
  <c r="AF39" i="3"/>
  <c r="AG124" i="3" a="1"/>
  <c r="AG124" i="3" s="1"/>
  <c r="AG125" i="3" s="1"/>
  <c r="K120" i="4"/>
  <c r="K121" i="4" s="1"/>
  <c r="L119" i="4" s="1"/>
  <c r="P86" i="3"/>
  <c r="J40" i="5"/>
  <c r="AO115" i="3"/>
  <c r="AO113" i="3"/>
  <c r="AO112" i="3"/>
  <c r="AO111" i="3"/>
  <c r="AO103" i="3"/>
  <c r="AO109" i="3" s="1"/>
  <c r="AO102" i="3"/>
  <c r="AO108" i="3" s="1"/>
  <c r="AO101" i="3"/>
  <c r="AO107" i="3" s="1"/>
  <c r="AO99" i="3"/>
  <c r="AO105" i="3" s="1"/>
  <c r="AO100" i="3"/>
  <c r="AO106" i="3" s="1"/>
  <c r="AO114" i="3"/>
  <c r="AE58" i="3"/>
  <c r="Z5" i="5"/>
  <c r="Z7" i="5" s="1"/>
  <c r="AO81" i="3"/>
  <c r="AI36" i="5" s="1"/>
  <c r="AJ120" i="3"/>
  <c r="AJ11" i="3" s="1"/>
  <c r="AJ119" i="3"/>
  <c r="AJ10" i="3" s="1"/>
  <c r="AJ118" i="3"/>
  <c r="AJ9" i="3" s="1"/>
  <c r="AE41" i="3"/>
  <c r="Y11" i="5" s="1"/>
  <c r="AG14" i="3"/>
  <c r="AH123" i="3"/>
  <c r="AF29" i="3"/>
  <c r="AI23" i="3"/>
  <c r="AI25" i="3" s="1"/>
  <c r="AC6" i="5" s="1"/>
  <c r="AI121" i="3"/>
  <c r="AH12" i="3"/>
  <c r="AM20" i="3"/>
  <c r="AM22" i="3"/>
  <c r="AP2" i="3"/>
  <c r="AM19" i="3"/>
  <c r="AL21" i="3"/>
  <c r="AI117" i="3"/>
  <c r="AH8" i="3"/>
  <c r="AF58" i="3" l="1"/>
  <c r="AF66" i="3"/>
  <c r="AG36" i="3"/>
  <c r="AG37" i="3"/>
  <c r="AG38" i="3"/>
  <c r="AG39" i="3"/>
  <c r="L120" i="4"/>
  <c r="L121" i="4" s="1"/>
  <c r="M119" i="4" s="1"/>
  <c r="K122" i="4"/>
  <c r="K126" i="4"/>
  <c r="Q82" i="3"/>
  <c r="J41" i="5"/>
  <c r="AP111" i="3"/>
  <c r="AP112" i="3"/>
  <c r="AP114" i="3"/>
  <c r="AP113" i="3"/>
  <c r="AP103" i="3"/>
  <c r="AP109" i="3" s="1"/>
  <c r="AP102" i="3"/>
  <c r="AP108" i="3" s="1"/>
  <c r="AP101" i="3"/>
  <c r="AP107" i="3" s="1"/>
  <c r="AP100" i="3"/>
  <c r="AP106" i="3" s="1"/>
  <c r="AP99" i="3"/>
  <c r="AP105" i="3" s="1"/>
  <c r="AP115" i="3"/>
  <c r="AA5" i="5"/>
  <c r="AA7" i="5" s="1"/>
  <c r="AH124" i="3" a="1"/>
  <c r="AH124" i="3" s="1"/>
  <c r="AH125" i="3" s="1"/>
  <c r="AP81" i="3"/>
  <c r="AJ36" i="5" s="1"/>
  <c r="AG29" i="3"/>
  <c r="AG66" i="3" s="1"/>
  <c r="AK118" i="3"/>
  <c r="AK9" i="3" s="1"/>
  <c r="AK120" i="3"/>
  <c r="AK11" i="3" s="1"/>
  <c r="AK119" i="3"/>
  <c r="AK10" i="3" s="1"/>
  <c r="AF41" i="3"/>
  <c r="Z11" i="5" s="1"/>
  <c r="AH14" i="3"/>
  <c r="AJ121" i="3"/>
  <c r="AI12" i="3"/>
  <c r="AJ23" i="3"/>
  <c r="AJ25" i="3" s="1"/>
  <c r="AD6" i="5" s="1"/>
  <c r="AI123" i="3"/>
  <c r="AN22" i="3"/>
  <c r="AN19" i="3"/>
  <c r="AN20" i="3"/>
  <c r="AM21" i="3"/>
  <c r="AQ2" i="3"/>
  <c r="AJ117" i="3"/>
  <c r="AI8" i="3"/>
  <c r="AH36" i="3" l="1"/>
  <c r="AH37" i="3"/>
  <c r="AH38" i="3"/>
  <c r="AH39" i="3"/>
  <c r="L122" i="4"/>
  <c r="E62" i="5"/>
  <c r="K127" i="4"/>
  <c r="M120" i="4"/>
  <c r="M121" i="4" s="1"/>
  <c r="N119" i="4" s="1"/>
  <c r="K22" i="5"/>
  <c r="K37" i="5"/>
  <c r="Q83" i="3"/>
  <c r="Q84" i="3"/>
  <c r="K39" i="5" s="1"/>
  <c r="AQ102" i="3"/>
  <c r="AQ108" i="3" s="1"/>
  <c r="AQ100" i="3"/>
  <c r="AQ106" i="3" s="1"/>
  <c r="AQ99" i="3"/>
  <c r="AQ105" i="3" s="1"/>
  <c r="AQ101" i="3"/>
  <c r="AQ107" i="3" s="1"/>
  <c r="AQ103" i="3"/>
  <c r="AQ109" i="3" s="1"/>
  <c r="AQ113" i="3"/>
  <c r="AQ111" i="3"/>
  <c r="AQ115" i="3"/>
  <c r="AQ114" i="3"/>
  <c r="AQ112" i="3"/>
  <c r="AB5" i="5"/>
  <c r="AB7" i="5" s="1"/>
  <c r="AI124" i="3" a="1"/>
  <c r="AI124" i="3" s="1"/>
  <c r="AI125" i="3" s="1"/>
  <c r="AQ81" i="3"/>
  <c r="AK36" i="5" s="1"/>
  <c r="AG58" i="3"/>
  <c r="AG41" i="3"/>
  <c r="AA11" i="5" s="1"/>
  <c r="AL120" i="3"/>
  <c r="AL11" i="3" s="1"/>
  <c r="AL118" i="3"/>
  <c r="AL9" i="3" s="1"/>
  <c r="AL119" i="3"/>
  <c r="AL10" i="3" s="1"/>
  <c r="AI14" i="3"/>
  <c r="AJ123" i="3"/>
  <c r="AH29" i="3"/>
  <c r="AH66" i="3" s="1"/>
  <c r="AK23" i="3"/>
  <c r="AK25" i="3" s="1"/>
  <c r="AE6" i="5" s="1"/>
  <c r="AK121" i="3"/>
  <c r="AJ12" i="3"/>
  <c r="AO19" i="3"/>
  <c r="AO22" i="3"/>
  <c r="AR2" i="3"/>
  <c r="AN21" i="3"/>
  <c r="AO20" i="3"/>
  <c r="AO23" i="3"/>
  <c r="AJ8" i="3"/>
  <c r="AI37" i="3" l="1"/>
  <c r="AI36" i="3"/>
  <c r="AI38" i="3"/>
  <c r="AI39" i="3"/>
  <c r="E63" i="5"/>
  <c r="L125" i="4"/>
  <c r="N120" i="4"/>
  <c r="N122" i="4" s="1"/>
  <c r="M122" i="4"/>
  <c r="K38" i="5"/>
  <c r="Q85" i="3"/>
  <c r="AR111" i="3"/>
  <c r="AR101" i="3"/>
  <c r="AR107" i="3" s="1"/>
  <c r="AR102" i="3"/>
  <c r="AR108" i="3" s="1"/>
  <c r="AR100" i="3"/>
  <c r="AR106" i="3" s="1"/>
  <c r="AR103" i="3"/>
  <c r="AR109" i="3" s="1"/>
  <c r="AR99" i="3"/>
  <c r="AR105" i="3" s="1"/>
  <c r="AR113" i="3"/>
  <c r="AR114" i="3"/>
  <c r="AR112" i="3"/>
  <c r="AR115" i="3"/>
  <c r="AI29" i="3"/>
  <c r="AC5" i="5"/>
  <c r="AC7" i="5" s="1"/>
  <c r="AJ124" i="3" a="1"/>
  <c r="AJ124" i="3" s="1"/>
  <c r="AJ125" i="3" s="1"/>
  <c r="AR81" i="3"/>
  <c r="AL36" i="5" s="1"/>
  <c r="AM119" i="3"/>
  <c r="AM10" i="3" s="1"/>
  <c r="AM118" i="3"/>
  <c r="AM9" i="3" s="1"/>
  <c r="AK123" i="3"/>
  <c r="AK117" i="3"/>
  <c r="AK8" i="3" s="1"/>
  <c r="AM120" i="3"/>
  <c r="AM11" i="3" s="1"/>
  <c r="AH58" i="3"/>
  <c r="AH41" i="3"/>
  <c r="AB11" i="5" s="1"/>
  <c r="AJ14" i="3"/>
  <c r="AL23" i="3"/>
  <c r="AL25" i="3" s="1"/>
  <c r="AF6" i="5" s="1"/>
  <c r="AL121" i="3"/>
  <c r="AK12" i="3"/>
  <c r="AP23" i="3"/>
  <c r="AP19" i="3"/>
  <c r="AP22" i="3"/>
  <c r="AP20" i="3"/>
  <c r="AO21" i="3"/>
  <c r="AO25" i="3" s="1"/>
  <c r="AI6" i="5" s="1"/>
  <c r="AS2" i="3"/>
  <c r="AL117" i="3"/>
  <c r="AJ38" i="3" l="1"/>
  <c r="AJ36" i="3"/>
  <c r="AJ37" i="3"/>
  <c r="AJ39" i="3"/>
  <c r="AI58" i="3"/>
  <c r="AI66" i="3"/>
  <c r="F61" i="5"/>
  <c r="L126" i="4"/>
  <c r="F62" i="5" s="1"/>
  <c r="N121" i="4"/>
  <c r="O119" i="4" s="1"/>
  <c r="Q86" i="3"/>
  <c r="K40" i="5"/>
  <c r="AS103" i="3"/>
  <c r="AS109" i="3" s="1"/>
  <c r="AS102" i="3"/>
  <c r="AS108" i="3" s="1"/>
  <c r="AS100" i="3"/>
  <c r="AS106" i="3" s="1"/>
  <c r="AS99" i="3"/>
  <c r="AS105" i="3" s="1"/>
  <c r="AS101" i="3"/>
  <c r="AS107" i="3" s="1"/>
  <c r="AS113" i="3"/>
  <c r="AS115" i="3"/>
  <c r="AS112" i="3"/>
  <c r="AS114" i="3"/>
  <c r="AS111" i="3"/>
  <c r="AJ29" i="3"/>
  <c r="AD5" i="5"/>
  <c r="AD7" i="5" s="1"/>
  <c r="AK124" i="3" a="1"/>
  <c r="AK124" i="3" s="1"/>
  <c r="AK125" i="3" s="1"/>
  <c r="AS81" i="3"/>
  <c r="AM36" i="5" s="1"/>
  <c r="AK14" i="3"/>
  <c r="AI41" i="3"/>
  <c r="AC11" i="5" s="1"/>
  <c r="AN118" i="3"/>
  <c r="AN9" i="3" s="1"/>
  <c r="AN119" i="3"/>
  <c r="AN10" i="3" s="1"/>
  <c r="AN120" i="3"/>
  <c r="AN11" i="3" s="1"/>
  <c r="AL123" i="3"/>
  <c r="AM121" i="3"/>
  <c r="AL12" i="3"/>
  <c r="AM23" i="3"/>
  <c r="AM25" i="3" s="1"/>
  <c r="AG6" i="5" s="1"/>
  <c r="AN23" i="3"/>
  <c r="AN25" i="3" s="1"/>
  <c r="AH6" i="5" s="1"/>
  <c r="AQ23" i="3"/>
  <c r="AQ22" i="3"/>
  <c r="AQ19" i="3"/>
  <c r="AT2" i="3"/>
  <c r="AQ20" i="3"/>
  <c r="AP21" i="3"/>
  <c r="AP25" i="3" s="1"/>
  <c r="AJ6" i="5" s="1"/>
  <c r="AM117" i="3"/>
  <c r="AL8" i="3"/>
  <c r="AK36" i="3" l="1"/>
  <c r="AK37" i="3"/>
  <c r="AK38" i="3"/>
  <c r="AK39" i="3"/>
  <c r="AJ58" i="3"/>
  <c r="AJ66" i="3"/>
  <c r="O120" i="4"/>
  <c r="O121" i="4" s="1"/>
  <c r="P119" i="4" s="1"/>
  <c r="P120" i="4" s="1"/>
  <c r="P121" i="4" s="1"/>
  <c r="Q119" i="4" s="1"/>
  <c r="L127" i="4"/>
  <c r="R82" i="3"/>
  <c r="K41" i="5"/>
  <c r="AT115" i="3"/>
  <c r="AT111" i="3"/>
  <c r="AT113" i="3"/>
  <c r="AT103" i="3"/>
  <c r="AT109" i="3" s="1"/>
  <c r="AT102" i="3"/>
  <c r="AT108" i="3" s="1"/>
  <c r="AT101" i="3"/>
  <c r="AT107" i="3" s="1"/>
  <c r="AT100" i="3"/>
  <c r="AT106" i="3" s="1"/>
  <c r="AT99" i="3"/>
  <c r="AT105" i="3" s="1"/>
  <c r="AT114" i="3"/>
  <c r="AT112" i="3"/>
  <c r="AK29" i="3"/>
  <c r="AK66" i="3" s="1"/>
  <c r="AE5" i="5"/>
  <c r="AE7" i="5" s="1"/>
  <c r="AL14" i="3"/>
  <c r="AL124" i="3" a="1"/>
  <c r="AL124" i="3" s="1"/>
  <c r="AL125" i="3" s="1"/>
  <c r="AT81" i="3"/>
  <c r="AN36" i="5" s="1"/>
  <c r="AJ41" i="3"/>
  <c r="AD11" i="5" s="1"/>
  <c r="AO119" i="3"/>
  <c r="AO10" i="3" s="1"/>
  <c r="AO120" i="3"/>
  <c r="AO11" i="3" s="1"/>
  <c r="AO118" i="3"/>
  <c r="AO9" i="3" s="1"/>
  <c r="AM123" i="3"/>
  <c r="AN121" i="3"/>
  <c r="AM12" i="3"/>
  <c r="AR22" i="3"/>
  <c r="AR23" i="3"/>
  <c r="AR20" i="3"/>
  <c r="AR19" i="3"/>
  <c r="AU2" i="3"/>
  <c r="AQ21" i="3"/>
  <c r="AQ25" i="3" s="1"/>
  <c r="AK6" i="5" s="1"/>
  <c r="AN117" i="3"/>
  <c r="AM8" i="3"/>
  <c r="AF5" i="5" l="1"/>
  <c r="AF7" i="5" s="1"/>
  <c r="AL36" i="3"/>
  <c r="AL37" i="3"/>
  <c r="AL38" i="3"/>
  <c r="AL39" i="3"/>
  <c r="M125" i="4"/>
  <c r="F63" i="5"/>
  <c r="Q120" i="4"/>
  <c r="Q121" i="4" s="1"/>
  <c r="R119" i="4" s="1"/>
  <c r="O122" i="4"/>
  <c r="P122" i="4"/>
  <c r="L22" i="5"/>
  <c r="L37" i="5"/>
  <c r="R84" i="3"/>
  <c r="L39" i="5" s="1"/>
  <c r="R83" i="3"/>
  <c r="AK58" i="3"/>
  <c r="AU112" i="3"/>
  <c r="AU113" i="3"/>
  <c r="AU111" i="3"/>
  <c r="AU103" i="3"/>
  <c r="AU109" i="3" s="1"/>
  <c r="AU100" i="3"/>
  <c r="AU106" i="3" s="1"/>
  <c r="AU99" i="3"/>
  <c r="AU105" i="3" s="1"/>
  <c r="AU102" i="3"/>
  <c r="AU108" i="3" s="1"/>
  <c r="AU101" i="3"/>
  <c r="AU107" i="3" s="1"/>
  <c r="AU114" i="3"/>
  <c r="AU115" i="3"/>
  <c r="AL29" i="3"/>
  <c r="AL66" i="3" s="1"/>
  <c r="AK41" i="3"/>
  <c r="AE11" i="5" s="1"/>
  <c r="AM124" i="3" a="1"/>
  <c r="AM124" i="3" s="1"/>
  <c r="AM125" i="3" s="1"/>
  <c r="AU81" i="3"/>
  <c r="AO36" i="5" s="1"/>
  <c r="AM14" i="3"/>
  <c r="AP120" i="3"/>
  <c r="AP11" i="3" s="1"/>
  <c r="AP118" i="3"/>
  <c r="AP9" i="3" s="1"/>
  <c r="AP119" i="3"/>
  <c r="AP10" i="3" s="1"/>
  <c r="AN123" i="3"/>
  <c r="AO121" i="3"/>
  <c r="AN12" i="3"/>
  <c r="AS22" i="3"/>
  <c r="AS23" i="3"/>
  <c r="AS20" i="3"/>
  <c r="AR21" i="3"/>
  <c r="AR25" i="3" s="1"/>
  <c r="AL6" i="5" s="1"/>
  <c r="AS19" i="3"/>
  <c r="AV2" i="3"/>
  <c r="AN8" i="3"/>
  <c r="AM36" i="3" l="1"/>
  <c r="AM37" i="3"/>
  <c r="AM38" i="3"/>
  <c r="AM39" i="3"/>
  <c r="R120" i="4"/>
  <c r="R122" i="4" s="1"/>
  <c r="Q122" i="4"/>
  <c r="G61" i="5"/>
  <c r="M126" i="4"/>
  <c r="G62" i="5" s="1"/>
  <c r="R85" i="3"/>
  <c r="L38" i="5"/>
  <c r="AL41" i="3"/>
  <c r="AF11" i="5" s="1"/>
  <c r="AL58" i="3"/>
  <c r="AV114" i="3"/>
  <c r="AV113" i="3"/>
  <c r="AV102" i="3"/>
  <c r="AV108" i="3" s="1"/>
  <c r="AV101" i="3"/>
  <c r="AV107" i="3" s="1"/>
  <c r="AV99" i="3"/>
  <c r="AV105" i="3" s="1"/>
  <c r="AV103" i="3"/>
  <c r="AV109" i="3" s="1"/>
  <c r="AV100" i="3"/>
  <c r="AV106" i="3" s="1"/>
  <c r="AV115" i="3"/>
  <c r="AV111" i="3"/>
  <c r="AV112" i="3"/>
  <c r="AM29" i="3"/>
  <c r="AM66" i="3" s="1"/>
  <c r="AG5" i="5"/>
  <c r="AG7" i="5" s="1"/>
  <c r="AV81" i="3"/>
  <c r="AP36" i="5" s="1"/>
  <c r="AN124" i="3" a="1"/>
  <c r="AN124" i="3" s="1"/>
  <c r="AN125" i="3" s="1"/>
  <c r="AN14" i="3"/>
  <c r="AO123" i="3"/>
  <c r="AO117" i="3"/>
  <c r="AO8" i="3" s="1"/>
  <c r="AQ118" i="3"/>
  <c r="AQ9" i="3" s="1"/>
  <c r="AQ119" i="3"/>
  <c r="AQ10" i="3" s="1"/>
  <c r="AQ120" i="3"/>
  <c r="AQ11" i="3" s="1"/>
  <c r="AP121" i="3"/>
  <c r="AO12" i="3"/>
  <c r="AT23" i="3"/>
  <c r="AT19" i="3"/>
  <c r="AT20" i="3"/>
  <c r="AT22" i="3"/>
  <c r="AS21" i="3"/>
  <c r="AS25" i="3" s="1"/>
  <c r="AM6" i="5" s="1"/>
  <c r="AW2" i="3"/>
  <c r="AP117" i="3"/>
  <c r="AN39" i="3" l="1"/>
  <c r="AN36" i="3"/>
  <c r="AN37" i="3"/>
  <c r="AN38" i="3"/>
  <c r="R121" i="4"/>
  <c r="S119" i="4" s="1"/>
  <c r="S120" i="4" s="1"/>
  <c r="S121" i="4" s="1"/>
  <c r="T119" i="4" s="1"/>
  <c r="M127" i="4"/>
  <c r="R86" i="3"/>
  <c r="L40" i="5"/>
  <c r="AM58" i="3"/>
  <c r="AW112" i="3"/>
  <c r="AW101" i="3"/>
  <c r="AW107" i="3" s="1"/>
  <c r="AW103" i="3"/>
  <c r="AW109" i="3" s="1"/>
  <c r="AW100" i="3"/>
  <c r="AW106" i="3" s="1"/>
  <c r="AW102" i="3"/>
  <c r="AW108" i="3" s="1"/>
  <c r="AW99" i="3"/>
  <c r="AW105" i="3" s="1"/>
  <c r="AW111" i="3"/>
  <c r="AW113" i="3"/>
  <c r="AW115" i="3"/>
  <c r="AW114" i="3"/>
  <c r="AH5" i="5"/>
  <c r="AH7" i="5" s="1"/>
  <c r="AN29" i="3"/>
  <c r="AW81" i="3"/>
  <c r="AQ36" i="5" s="1"/>
  <c r="AO124" i="3" a="1"/>
  <c r="AO124" i="3" s="1"/>
  <c r="AO125" i="3" s="1"/>
  <c r="AM41" i="3"/>
  <c r="AG11" i="5" s="1"/>
  <c r="AR119" i="3"/>
  <c r="AR10" i="3" s="1"/>
  <c r="AR118" i="3"/>
  <c r="AR9" i="3" s="1"/>
  <c r="AR120" i="3"/>
  <c r="AR11" i="3" s="1"/>
  <c r="AO14" i="3"/>
  <c r="AP123" i="3"/>
  <c r="AQ121" i="3"/>
  <c r="AP12" i="3"/>
  <c r="AU22" i="3"/>
  <c r="AU20" i="3"/>
  <c r="AU23" i="3"/>
  <c r="AU19" i="3"/>
  <c r="AT21" i="3"/>
  <c r="AT25" i="3" s="1"/>
  <c r="AN6" i="5" s="1"/>
  <c r="AX2" i="3"/>
  <c r="AP8" i="3"/>
  <c r="AN58" i="3" l="1"/>
  <c r="AN66" i="3"/>
  <c r="AO36" i="3"/>
  <c r="AO37" i="3"/>
  <c r="AO38" i="3"/>
  <c r="AO39" i="3"/>
  <c r="S122" i="4"/>
  <c r="T120" i="4"/>
  <c r="T122" i="4" s="1"/>
  <c r="G63" i="5"/>
  <c r="N125" i="4"/>
  <c r="S82" i="3"/>
  <c r="L41" i="5"/>
  <c r="AN41" i="3"/>
  <c r="AH11" i="5" s="1"/>
  <c r="AX111" i="3"/>
  <c r="AX114" i="3"/>
  <c r="AX115" i="3"/>
  <c r="AX112" i="3"/>
  <c r="AX103" i="3"/>
  <c r="AX109" i="3" s="1"/>
  <c r="AX102" i="3"/>
  <c r="AX108" i="3" s="1"/>
  <c r="AX101" i="3"/>
  <c r="AX107" i="3" s="1"/>
  <c r="AX100" i="3"/>
  <c r="AX106" i="3" s="1"/>
  <c r="AX99" i="3"/>
  <c r="AX105" i="3" s="1"/>
  <c r="AX113" i="3"/>
  <c r="AI5" i="5"/>
  <c r="AI7" i="5" s="1"/>
  <c r="AP124" i="3" a="1"/>
  <c r="AP124" i="3" s="1"/>
  <c r="AP125" i="3" s="1"/>
  <c r="AX81" i="3"/>
  <c r="AR36" i="5" s="1"/>
  <c r="AO29" i="3"/>
  <c r="AP14" i="3"/>
  <c r="AS118" i="3"/>
  <c r="AS9" i="3" s="1"/>
  <c r="AQ123" i="3"/>
  <c r="AQ117" i="3"/>
  <c r="AQ8" i="3" s="1"/>
  <c r="AS120" i="3"/>
  <c r="AS11" i="3" s="1"/>
  <c r="AS119" i="3"/>
  <c r="AS10" i="3" s="1"/>
  <c r="AR121" i="3"/>
  <c r="AQ12" i="3"/>
  <c r="AV23" i="3"/>
  <c r="AV22" i="3"/>
  <c r="AV19" i="3"/>
  <c r="AV20" i="3"/>
  <c r="AU21" i="3"/>
  <c r="AU25" i="3" s="1"/>
  <c r="AO6" i="5" s="1"/>
  <c r="AY2" i="3"/>
  <c r="AQ124" i="3" l="1" a="1"/>
  <c r="AQ124" i="3" s="1"/>
  <c r="AO58" i="3"/>
  <c r="AO66" i="3"/>
  <c r="AP36" i="3"/>
  <c r="AP37" i="3"/>
  <c r="AP38" i="3"/>
  <c r="AP39" i="3"/>
  <c r="T121" i="4"/>
  <c r="U119" i="4" s="1"/>
  <c r="U120" i="4" s="1"/>
  <c r="U121" i="4" s="1"/>
  <c r="V119" i="4" s="1"/>
  <c r="V120" i="4" s="1"/>
  <c r="V121" i="4" s="1"/>
  <c r="W119" i="4" s="1"/>
  <c r="W120" i="4" s="1"/>
  <c r="W121" i="4" s="1"/>
  <c r="X119" i="4" s="1"/>
  <c r="H61" i="5"/>
  <c r="N126" i="4"/>
  <c r="H62" i="5" s="1"/>
  <c r="M22" i="5"/>
  <c r="M37" i="5"/>
  <c r="S84" i="3"/>
  <c r="M39" i="5" s="1"/>
  <c r="S83" i="3"/>
  <c r="AY112" i="3"/>
  <c r="AY113" i="3"/>
  <c r="AY115" i="3"/>
  <c r="AY114" i="3"/>
  <c r="AY100" i="3"/>
  <c r="AY106" i="3" s="1"/>
  <c r="AY99" i="3"/>
  <c r="AY105" i="3" s="1"/>
  <c r="AY103" i="3"/>
  <c r="AY109" i="3" s="1"/>
  <c r="AY101" i="3"/>
  <c r="AY107" i="3" s="1"/>
  <c r="AY102" i="3"/>
  <c r="AY108" i="3" s="1"/>
  <c r="AY111" i="3"/>
  <c r="AJ5" i="5"/>
  <c r="AJ7" i="5" s="1"/>
  <c r="AO41" i="3"/>
  <c r="AI11" i="5" s="1"/>
  <c r="AY81" i="3"/>
  <c r="AS36" i="5" s="1"/>
  <c r="AQ125" i="3"/>
  <c r="AP29" i="3"/>
  <c r="AT118" i="3"/>
  <c r="AT9" i="3" s="1"/>
  <c r="AT120" i="3"/>
  <c r="AT11" i="3" s="1"/>
  <c r="AR123" i="3"/>
  <c r="AR117" i="3"/>
  <c r="AR8" i="3" s="1"/>
  <c r="AT119" i="3"/>
  <c r="AT10" i="3" s="1"/>
  <c r="AQ14" i="3"/>
  <c r="AS121" i="3"/>
  <c r="AR12" i="3"/>
  <c r="AW19" i="3"/>
  <c r="AW23" i="3"/>
  <c r="AW20" i="3"/>
  <c r="AZ2" i="3"/>
  <c r="AW22" i="3"/>
  <c r="AV21" i="3"/>
  <c r="AV25" i="3" s="1"/>
  <c r="AP6" i="5" s="1"/>
  <c r="AS117" i="3"/>
  <c r="AP58" i="3" l="1"/>
  <c r="AP66" i="3"/>
  <c r="AQ37" i="3"/>
  <c r="AQ39" i="3"/>
  <c r="AQ38" i="3"/>
  <c r="AQ36" i="3"/>
  <c r="V122" i="4"/>
  <c r="W122" i="4"/>
  <c r="U122" i="4"/>
  <c r="N127" i="4"/>
  <c r="M38" i="5"/>
  <c r="S85" i="3"/>
  <c r="AZ115" i="3"/>
  <c r="AZ111" i="3"/>
  <c r="AZ113" i="3"/>
  <c r="AZ103" i="3"/>
  <c r="AZ109" i="3" s="1"/>
  <c r="AZ102" i="3"/>
  <c r="AZ108" i="3" s="1"/>
  <c r="AZ101" i="3"/>
  <c r="AZ107" i="3" s="1"/>
  <c r="AZ100" i="3"/>
  <c r="AZ106" i="3" s="1"/>
  <c r="AZ99" i="3"/>
  <c r="AZ105" i="3" s="1"/>
  <c r="AZ112" i="3"/>
  <c r="AZ114" i="3"/>
  <c r="X120" i="4"/>
  <c r="X121" i="4" s="1"/>
  <c r="Y119" i="4" s="1"/>
  <c r="AK5" i="5"/>
  <c r="AK7" i="5" s="1"/>
  <c r="AZ81" i="3"/>
  <c r="AT36" i="5" s="1"/>
  <c r="AR124" i="3" a="1"/>
  <c r="AR124" i="3" s="1"/>
  <c r="AR125" i="3" s="1"/>
  <c r="AP41" i="3"/>
  <c r="AJ11" i="5" s="1"/>
  <c r="AR14" i="3"/>
  <c r="AR29" i="3" s="1"/>
  <c r="AR66" i="3" s="1"/>
  <c r="AU118" i="3"/>
  <c r="AU9" i="3" s="1"/>
  <c r="AU119" i="3"/>
  <c r="AU10" i="3" s="1"/>
  <c r="AU120" i="3"/>
  <c r="AU11" i="3" s="1"/>
  <c r="AS123" i="3"/>
  <c r="AQ29" i="3"/>
  <c r="AT121" i="3"/>
  <c r="AS12" i="3"/>
  <c r="AX23" i="3"/>
  <c r="AX20" i="3"/>
  <c r="AX19" i="3"/>
  <c r="AX22" i="3"/>
  <c r="AW21" i="3"/>
  <c r="AW25" i="3" s="1"/>
  <c r="AQ6" i="5" s="1"/>
  <c r="BA2" i="3"/>
  <c r="AT117" i="3"/>
  <c r="AS8" i="3"/>
  <c r="AQ58" i="3" l="1"/>
  <c r="AQ66" i="3"/>
  <c r="AR36" i="3"/>
  <c r="AR37" i="3"/>
  <c r="AR38" i="3"/>
  <c r="AR39" i="3"/>
  <c r="H63" i="5"/>
  <c r="O125" i="4"/>
  <c r="S86" i="3"/>
  <c r="M40" i="5"/>
  <c r="BA102" i="3"/>
  <c r="BA108" i="3" s="1"/>
  <c r="BA101" i="3"/>
  <c r="BA107" i="3" s="1"/>
  <c r="BA100" i="3"/>
  <c r="BA106" i="3" s="1"/>
  <c r="BA99" i="3"/>
  <c r="BA105" i="3" s="1"/>
  <c r="BA103" i="3"/>
  <c r="BA109" i="3" s="1"/>
  <c r="BA113" i="3"/>
  <c r="BA114" i="3"/>
  <c r="BA111" i="3"/>
  <c r="BA112" i="3"/>
  <c r="BA115" i="3"/>
  <c r="Y120" i="4"/>
  <c r="Y121" i="4" s="1"/>
  <c r="Z119" i="4" s="1"/>
  <c r="X122" i="4"/>
  <c r="AL5" i="5"/>
  <c r="AL7" i="5" s="1"/>
  <c r="AS124" i="3" a="1"/>
  <c r="AS124" i="3" s="1"/>
  <c r="AS125" i="3" s="1"/>
  <c r="BA81" i="3"/>
  <c r="AU36" i="5" s="1"/>
  <c r="AV118" i="3"/>
  <c r="AV9" i="3" s="1"/>
  <c r="AV120" i="3"/>
  <c r="AV11" i="3" s="1"/>
  <c r="AV119" i="3"/>
  <c r="AV10" i="3" s="1"/>
  <c r="AQ41" i="3"/>
  <c r="AK11" i="5" s="1"/>
  <c r="AS14" i="3"/>
  <c r="AT123" i="3"/>
  <c r="AU121" i="3"/>
  <c r="AT12" i="3"/>
  <c r="AR58" i="3"/>
  <c r="AY23" i="3"/>
  <c r="AY19" i="3"/>
  <c r="AY20" i="3"/>
  <c r="AY22" i="3"/>
  <c r="BB2" i="3"/>
  <c r="AX21" i="3"/>
  <c r="AX25" i="3" s="1"/>
  <c r="AR6" i="5" s="1"/>
  <c r="AU117" i="3"/>
  <c r="AT8" i="3"/>
  <c r="AS36" i="3" l="1"/>
  <c r="AS37" i="3"/>
  <c r="AS38" i="3"/>
  <c r="AS39" i="3"/>
  <c r="I61" i="5"/>
  <c r="O126" i="4"/>
  <c r="I62" i="5" s="1"/>
  <c r="T82" i="3"/>
  <c r="M41" i="5"/>
  <c r="BB112" i="3"/>
  <c r="BB111" i="3"/>
  <c r="BB103" i="3"/>
  <c r="BB109" i="3" s="1"/>
  <c r="BB102" i="3"/>
  <c r="BB108" i="3" s="1"/>
  <c r="BB101" i="3"/>
  <c r="BB107" i="3" s="1"/>
  <c r="BB100" i="3"/>
  <c r="BB106" i="3" s="1"/>
  <c r="BB99" i="3"/>
  <c r="BB105" i="3" s="1"/>
  <c r="BC2" i="3"/>
  <c r="BB114" i="3"/>
  <c r="BB115" i="3"/>
  <c r="BB113" i="3"/>
  <c r="AR41" i="3"/>
  <c r="AL11" i="5" s="1"/>
  <c r="Z120" i="4"/>
  <c r="Y122" i="4"/>
  <c r="AM5" i="5"/>
  <c r="AM7" i="5" s="1"/>
  <c r="BB81" i="3"/>
  <c r="AV36" i="5" s="1"/>
  <c r="AT124" i="3" a="1"/>
  <c r="AT124" i="3" s="1"/>
  <c r="AT125" i="3" s="1"/>
  <c r="AT14" i="3"/>
  <c r="AS29" i="3"/>
  <c r="AW120" i="3"/>
  <c r="AW11" i="3" s="1"/>
  <c r="AW119" i="3"/>
  <c r="AW10" i="3" s="1"/>
  <c r="AW118" i="3"/>
  <c r="AW9" i="3" s="1"/>
  <c r="AU123" i="3"/>
  <c r="AV121" i="3"/>
  <c r="AU12" i="3"/>
  <c r="AZ22" i="3"/>
  <c r="AZ19" i="3"/>
  <c r="AZ23" i="3"/>
  <c r="AZ20" i="3"/>
  <c r="AY21" i="3"/>
  <c r="AY25" i="3" s="1"/>
  <c r="AS6" i="5" s="1"/>
  <c r="AV117" i="3"/>
  <c r="AU8" i="3"/>
  <c r="AS58" i="3" l="1"/>
  <c r="AS66" i="3"/>
  <c r="AT36" i="3"/>
  <c r="AT37" i="3"/>
  <c r="AT38" i="3"/>
  <c r="AT39" i="3"/>
  <c r="O127" i="4"/>
  <c r="P125" i="4" s="1"/>
  <c r="N22" i="5"/>
  <c r="N37" i="5"/>
  <c r="T84" i="3"/>
  <c r="N39" i="5" s="1"/>
  <c r="T83" i="3"/>
  <c r="BC113" i="3"/>
  <c r="BD2" i="3"/>
  <c r="BC101" i="3"/>
  <c r="BC107" i="3" s="1"/>
  <c r="BC21" i="3" s="1"/>
  <c r="BC100" i="3"/>
  <c r="BC106" i="3" s="1"/>
  <c r="BC99" i="3"/>
  <c r="BC105" i="3" s="1"/>
  <c r="BC19" i="3" s="1"/>
  <c r="BC102" i="3"/>
  <c r="BC108" i="3" s="1"/>
  <c r="BC103" i="3"/>
  <c r="BC109" i="3" s="1"/>
  <c r="BC23" i="3" s="1"/>
  <c r="BC81" i="3"/>
  <c r="AW36" i="5" s="1"/>
  <c r="BC115" i="3"/>
  <c r="BD115" i="3" s="1"/>
  <c r="BC111" i="3"/>
  <c r="BC114" i="3"/>
  <c r="BC112" i="3"/>
  <c r="Z122" i="4"/>
  <c r="Z121" i="4"/>
  <c r="AA119" i="4" s="1"/>
  <c r="AT29" i="3"/>
  <c r="AN5" i="5"/>
  <c r="AN7" i="5" s="1"/>
  <c r="AU124" i="3" a="1"/>
  <c r="AU124" i="3" s="1"/>
  <c r="AU125" i="3" s="1"/>
  <c r="AU14" i="3"/>
  <c r="AS41" i="3"/>
  <c r="AM11" i="5" s="1"/>
  <c r="AX119" i="3"/>
  <c r="AX10" i="3" s="1"/>
  <c r="AX120" i="3"/>
  <c r="AX11" i="3" s="1"/>
  <c r="AX118" i="3"/>
  <c r="AX9" i="3" s="1"/>
  <c r="AV123" i="3"/>
  <c r="AW121" i="3"/>
  <c r="AV12" i="3"/>
  <c r="BA23" i="3"/>
  <c r="BA22" i="3"/>
  <c r="BA19" i="3"/>
  <c r="AZ21" i="3"/>
  <c r="AZ25" i="3" s="1"/>
  <c r="AT6" i="5" s="1"/>
  <c r="BA20" i="3"/>
  <c r="AV8" i="3"/>
  <c r="AV124" i="3" l="1" a="1"/>
  <c r="AV124" i="3" s="1"/>
  <c r="AT58" i="3"/>
  <c r="AT66" i="3"/>
  <c r="AU36" i="3"/>
  <c r="AU38" i="3"/>
  <c r="AU37" i="3"/>
  <c r="AU39" i="3"/>
  <c r="BC119" i="3"/>
  <c r="BC10" i="3" s="1"/>
  <c r="I63" i="5"/>
  <c r="P126" i="4"/>
  <c r="J62" i="5" s="1"/>
  <c r="J61" i="5"/>
  <c r="BD112" i="3"/>
  <c r="BD114" i="3"/>
  <c r="BD111" i="3"/>
  <c r="T85" i="3"/>
  <c r="N38" i="5"/>
  <c r="BD113" i="3"/>
  <c r="BC118" i="3"/>
  <c r="BC9" i="3" s="1"/>
  <c r="BC117" i="3"/>
  <c r="BC8" i="3" s="1"/>
  <c r="BC123" i="3"/>
  <c r="BC120" i="3"/>
  <c r="BC11" i="3" s="1"/>
  <c r="BC20" i="3"/>
  <c r="BC22" i="3"/>
  <c r="BC121" i="3"/>
  <c r="BC12" i="3" s="1"/>
  <c r="BD103" i="3"/>
  <c r="BD121" i="3" s="1"/>
  <c r="BD102" i="3"/>
  <c r="BD120" i="3" s="1"/>
  <c r="BD99" i="3"/>
  <c r="BD105" i="3" s="1"/>
  <c r="BD101" i="3"/>
  <c r="BD107" i="3" s="1"/>
  <c r="BD100" i="3"/>
  <c r="BD106" i="3" s="1"/>
  <c r="BE2" i="3"/>
  <c r="BE114" i="3" s="1"/>
  <c r="BD81" i="3"/>
  <c r="AX36" i="5" s="1"/>
  <c r="AA120" i="4"/>
  <c r="AA121" i="4" s="1"/>
  <c r="AB119" i="4" s="1"/>
  <c r="AU29" i="3"/>
  <c r="AO5" i="5"/>
  <c r="AO7" i="5" s="1"/>
  <c r="AT41" i="3"/>
  <c r="AN11" i="5" s="1"/>
  <c r="AV125" i="3"/>
  <c r="AV14" i="3"/>
  <c r="AW123" i="3"/>
  <c r="AW117" i="3"/>
  <c r="AW8" i="3" s="1"/>
  <c r="AY118" i="3"/>
  <c r="AY9" i="3" s="1"/>
  <c r="AY119" i="3"/>
  <c r="AY10" i="3" s="1"/>
  <c r="AY120" i="3"/>
  <c r="AY11" i="3" s="1"/>
  <c r="AX121" i="3"/>
  <c r="AW12" i="3"/>
  <c r="BB22" i="3"/>
  <c r="BB23" i="3"/>
  <c r="BA21" i="3"/>
  <c r="BA25" i="3" s="1"/>
  <c r="AU6" i="5" s="1"/>
  <c r="BB20" i="3"/>
  <c r="BB19" i="3"/>
  <c r="BC124" i="3" l="1" a="1"/>
  <c r="BC124" i="3" s="1"/>
  <c r="BC125" i="3" s="1"/>
  <c r="AW124" i="3" a="1"/>
  <c r="AW124" i="3" s="1"/>
  <c r="AW125" i="3" s="1"/>
  <c r="AV37" i="3"/>
  <c r="AV36" i="3"/>
  <c r="AV38" i="3"/>
  <c r="AV39" i="3"/>
  <c r="AU58" i="3"/>
  <c r="AU66" i="3"/>
  <c r="P127" i="4"/>
  <c r="Q125" i="4" s="1"/>
  <c r="BD117" i="3"/>
  <c r="BD8" i="3" s="1"/>
  <c r="BD119" i="3"/>
  <c r="BD10" i="3" s="1"/>
  <c r="BD123" i="3"/>
  <c r="T86" i="3"/>
  <c r="N40" i="5"/>
  <c r="BC25" i="3"/>
  <c r="AW6" i="5" s="1"/>
  <c r="BE113" i="3"/>
  <c r="BD109" i="3"/>
  <c r="BD23" i="3" s="1"/>
  <c r="BC14" i="3"/>
  <c r="BE115" i="3"/>
  <c r="BD20" i="3"/>
  <c r="BD12" i="3"/>
  <c r="BD118" i="3"/>
  <c r="BD9" i="3" s="1"/>
  <c r="BD21" i="3"/>
  <c r="BF2" i="3"/>
  <c r="BF114" i="3" s="1"/>
  <c r="BE103" i="3"/>
  <c r="BE109" i="3" s="1"/>
  <c r="BE102" i="3"/>
  <c r="BE120" i="3" s="1"/>
  <c r="BE99" i="3"/>
  <c r="BE105" i="3" s="1"/>
  <c r="BE101" i="3"/>
  <c r="BE107" i="3" s="1"/>
  <c r="BE100" i="3"/>
  <c r="BE106" i="3" s="1"/>
  <c r="BE81" i="3"/>
  <c r="AY36" i="5" s="1"/>
  <c r="BE111" i="3"/>
  <c r="BE112" i="3"/>
  <c r="BD108" i="3"/>
  <c r="BD19" i="3"/>
  <c r="AB120" i="4"/>
  <c r="AB121" i="4" s="1"/>
  <c r="AC119" i="4" s="1"/>
  <c r="AA122" i="4"/>
  <c r="AV29" i="3"/>
  <c r="AV66" i="3" s="1"/>
  <c r="AP5" i="5"/>
  <c r="AP7" i="5" s="1"/>
  <c r="AU41" i="3"/>
  <c r="AO11" i="5" s="1"/>
  <c r="AZ120" i="3"/>
  <c r="AZ11" i="3" s="1"/>
  <c r="AZ118" i="3"/>
  <c r="AZ9" i="3" s="1"/>
  <c r="AX123" i="3"/>
  <c r="AX117" i="3"/>
  <c r="AX8" i="3" s="1"/>
  <c r="AW14" i="3"/>
  <c r="AZ119" i="3"/>
  <c r="AZ10" i="3" s="1"/>
  <c r="AY121" i="3"/>
  <c r="AX12" i="3"/>
  <c r="BB21" i="3"/>
  <c r="AW36" i="3" l="1"/>
  <c r="AW37" i="3"/>
  <c r="AW38" i="3"/>
  <c r="AW39" i="3"/>
  <c r="BD124" i="3" a="1"/>
  <c r="BD124" i="3" s="1"/>
  <c r="BD125" i="3" s="1"/>
  <c r="BC36" i="3"/>
  <c r="BC37" i="3"/>
  <c r="BC38" i="3"/>
  <c r="BC39" i="3"/>
  <c r="J63" i="5"/>
  <c r="K61" i="5"/>
  <c r="Q126" i="4"/>
  <c r="K62" i="5" s="1"/>
  <c r="BF111" i="3"/>
  <c r="U82" i="3"/>
  <c r="N41" i="5"/>
  <c r="BC29" i="3"/>
  <c r="BC66" i="3" s="1"/>
  <c r="BF115" i="3"/>
  <c r="BE119" i="3"/>
  <c r="BE10" i="3" s="1"/>
  <c r="BE117" i="3"/>
  <c r="BE8" i="3" s="1"/>
  <c r="BE123" i="3"/>
  <c r="BF112" i="3"/>
  <c r="BE23" i="3"/>
  <c r="BE21" i="3"/>
  <c r="BE20" i="3"/>
  <c r="BE108" i="3"/>
  <c r="BE11" i="3" s="1"/>
  <c r="BD22" i="3"/>
  <c r="BD25" i="3" s="1"/>
  <c r="AX6" i="5" s="1"/>
  <c r="BE19" i="3"/>
  <c r="BG2" i="3"/>
  <c r="BF103" i="3"/>
  <c r="BF109" i="3" s="1"/>
  <c r="BF102" i="3"/>
  <c r="BF120" i="3" s="1"/>
  <c r="BF101" i="3"/>
  <c r="BF107" i="3" s="1"/>
  <c r="BF100" i="3"/>
  <c r="BF106" i="3" s="1"/>
  <c r="BF99" i="3"/>
  <c r="BF105" i="3" s="1"/>
  <c r="BF81" i="3"/>
  <c r="AZ36" i="5" s="1"/>
  <c r="BD11" i="3"/>
  <c r="BD14" i="3" s="1"/>
  <c r="BE121" i="3"/>
  <c r="BE12" i="3" s="1"/>
  <c r="BE118" i="3"/>
  <c r="BE9" i="3" s="1"/>
  <c r="BF113" i="3"/>
  <c r="AV58" i="3"/>
  <c r="BB25" i="3"/>
  <c r="AC120" i="4"/>
  <c r="AC121" i="4" s="1"/>
  <c r="AD119" i="4" s="1"/>
  <c r="AD120" i="4" s="1"/>
  <c r="AB122" i="4"/>
  <c r="AW29" i="3"/>
  <c r="AQ5" i="5"/>
  <c r="AQ7" i="5" s="1"/>
  <c r="AX124" i="3" a="1"/>
  <c r="AX124" i="3" s="1"/>
  <c r="AX125" i="3" s="1"/>
  <c r="AV41" i="3"/>
  <c r="AP11" i="5" s="1"/>
  <c r="BA118" i="3"/>
  <c r="BA9" i="3" s="1"/>
  <c r="BA119" i="3"/>
  <c r="BA10" i="3" s="1"/>
  <c r="BA120" i="3"/>
  <c r="BA11" i="3" s="1"/>
  <c r="AY123" i="3"/>
  <c r="AY117" i="3"/>
  <c r="AY8" i="3" s="1"/>
  <c r="AX14" i="3"/>
  <c r="AZ121" i="3"/>
  <c r="AY12" i="3"/>
  <c r="AZ117" i="3"/>
  <c r="AW58" i="3" l="1"/>
  <c r="AW66" i="3"/>
  <c r="AX5" i="5"/>
  <c r="AX7" i="5" s="1"/>
  <c r="BD38" i="3"/>
  <c r="BD36" i="3"/>
  <c r="BD39" i="3"/>
  <c r="BD37" i="3"/>
  <c r="BE124" i="3" a="1"/>
  <c r="BE124" i="3" s="1"/>
  <c r="BE125" i="3" s="1"/>
  <c r="AX36" i="3"/>
  <c r="AX37" i="3"/>
  <c r="AX38" i="3"/>
  <c r="AX39" i="3"/>
  <c r="BF121" i="3"/>
  <c r="Q127" i="4"/>
  <c r="R125" i="4" s="1"/>
  <c r="BG112" i="3"/>
  <c r="O22" i="5"/>
  <c r="O37" i="5"/>
  <c r="U83" i="3"/>
  <c r="U84" i="3"/>
  <c r="O39" i="5" s="1"/>
  <c r="BF117" i="3"/>
  <c r="BF8" i="3" s="1"/>
  <c r="BC41" i="3"/>
  <c r="AW11" i="5" s="1"/>
  <c r="BF118" i="3"/>
  <c r="BF9" i="3" s="1"/>
  <c r="BC58" i="3"/>
  <c r="BG111" i="3"/>
  <c r="BD29" i="3"/>
  <c r="BG113" i="3"/>
  <c r="BF123" i="3"/>
  <c r="BF119" i="3"/>
  <c r="BF10" i="3" s="1"/>
  <c r="BE14" i="3"/>
  <c r="BF23" i="3"/>
  <c r="BF21" i="3"/>
  <c r="BF19" i="3"/>
  <c r="BF20" i="3"/>
  <c r="BF12" i="3"/>
  <c r="BG114" i="3"/>
  <c r="BG115" i="3"/>
  <c r="BH2" i="3"/>
  <c r="BG102" i="3"/>
  <c r="BG100" i="3"/>
  <c r="BG106" i="3" s="1"/>
  <c r="BG20" i="3" s="1"/>
  <c r="BG99" i="3"/>
  <c r="BG101" i="3"/>
  <c r="BG107" i="3" s="1"/>
  <c r="BG103" i="3"/>
  <c r="BG109" i="3" s="1"/>
  <c r="BG81" i="3"/>
  <c r="BA36" i="5" s="1"/>
  <c r="BF108" i="3"/>
  <c r="BF22" i="3" s="1"/>
  <c r="BE22" i="3"/>
  <c r="AV6" i="5"/>
  <c r="AD121" i="4"/>
  <c r="AE119" i="4" s="1"/>
  <c r="AE120" i="4" s="1"/>
  <c r="AE122" i="4" s="1"/>
  <c r="AC122" i="4"/>
  <c r="AD122" i="4"/>
  <c r="AX29" i="3"/>
  <c r="AX66" i="3" s="1"/>
  <c r="AR5" i="5"/>
  <c r="AR7" i="5" s="1"/>
  <c r="AY124" i="3" a="1"/>
  <c r="AY124" i="3" s="1"/>
  <c r="AY125" i="3" s="1"/>
  <c r="AW41" i="3"/>
  <c r="AQ11" i="5" s="1"/>
  <c r="AY14" i="3"/>
  <c r="BB119" i="3"/>
  <c r="BB10" i="3" s="1"/>
  <c r="BB120" i="3"/>
  <c r="BB11" i="3" s="1"/>
  <c r="BB118" i="3"/>
  <c r="BB9" i="3" s="1"/>
  <c r="AZ123" i="3"/>
  <c r="BA121" i="3"/>
  <c r="AZ12" i="3"/>
  <c r="BA117" i="3"/>
  <c r="AZ8" i="3"/>
  <c r="BH112" i="3" l="1"/>
  <c r="AY5" i="5"/>
  <c r="BE36" i="3"/>
  <c r="BE37" i="3"/>
  <c r="BE38" i="3"/>
  <c r="BE39" i="3"/>
  <c r="BD58" i="3"/>
  <c r="BD66" i="3"/>
  <c r="AY37" i="3"/>
  <c r="AY36" i="3"/>
  <c r="AY39" i="3"/>
  <c r="AY38" i="3"/>
  <c r="BF124" i="3" a="1"/>
  <c r="BF124" i="3" s="1"/>
  <c r="BF125" i="3" s="1"/>
  <c r="BG120" i="3"/>
  <c r="K63" i="5"/>
  <c r="L61" i="5"/>
  <c r="R126" i="4"/>
  <c r="L62" i="5" s="1"/>
  <c r="O38" i="5"/>
  <c r="U85" i="3"/>
  <c r="BD41" i="3"/>
  <c r="AX11" i="5" s="1"/>
  <c r="BG117" i="3"/>
  <c r="BF25" i="3"/>
  <c r="AZ6" i="5" s="1"/>
  <c r="BG108" i="3"/>
  <c r="BG22" i="3" s="1"/>
  <c r="BH113" i="3"/>
  <c r="BG119" i="3"/>
  <c r="BG10" i="3" s="1"/>
  <c r="BG118" i="3"/>
  <c r="BG9" i="3" s="1"/>
  <c r="BH115" i="3"/>
  <c r="BG23" i="3"/>
  <c r="BE25" i="3"/>
  <c r="BH114" i="3"/>
  <c r="BH111" i="3"/>
  <c r="BG123" i="3"/>
  <c r="BG121" i="3"/>
  <c r="BG12" i="3" s="1"/>
  <c r="BG105" i="3"/>
  <c r="BG21" i="3"/>
  <c r="BI2" i="3"/>
  <c r="BH101" i="3"/>
  <c r="BH107" i="3" s="1"/>
  <c r="BH103" i="3"/>
  <c r="BH109" i="3" s="1"/>
  <c r="BH100" i="3"/>
  <c r="BH106" i="3" s="1"/>
  <c r="BH99" i="3"/>
  <c r="BH102" i="3"/>
  <c r="BH81" i="3"/>
  <c r="BB36" i="5" s="1"/>
  <c r="BF11" i="3"/>
  <c r="BF14" i="3" s="1"/>
  <c r="AX58" i="3"/>
  <c r="AE121" i="4"/>
  <c r="AF119" i="4" s="1"/>
  <c r="AY29" i="3"/>
  <c r="AS5" i="5"/>
  <c r="AS7" i="5" s="1"/>
  <c r="AZ124" i="3" a="1"/>
  <c r="AZ124" i="3" s="1"/>
  <c r="AZ125" i="3" s="1"/>
  <c r="AX41" i="3"/>
  <c r="AR11" i="5" s="1"/>
  <c r="AZ14" i="3"/>
  <c r="BA123" i="3"/>
  <c r="BB121" i="3"/>
  <c r="BA12" i="3"/>
  <c r="BB117" i="3"/>
  <c r="BA8" i="3"/>
  <c r="BF36" i="3" l="1"/>
  <c r="BF37" i="3"/>
  <c r="BF38" i="3"/>
  <c r="BF39" i="3"/>
  <c r="BG124" i="3" a="1"/>
  <c r="BG124" i="3" s="1"/>
  <c r="BG125" i="3" s="1"/>
  <c r="AZ38" i="3"/>
  <c r="AZ37" i="3"/>
  <c r="AZ39" i="3"/>
  <c r="AZ36" i="3"/>
  <c r="AY58" i="3"/>
  <c r="AY66" i="3"/>
  <c r="BE41" i="3"/>
  <c r="AY11" i="5" s="1"/>
  <c r="R127" i="4"/>
  <c r="S125" i="4" s="1"/>
  <c r="U86" i="3"/>
  <c r="O40" i="5"/>
  <c r="BG8" i="3"/>
  <c r="BH108" i="3"/>
  <c r="BH22" i="3" s="1"/>
  <c r="BH121" i="3"/>
  <c r="BH12" i="3" s="1"/>
  <c r="BH117" i="3"/>
  <c r="BI115" i="3"/>
  <c r="BG11" i="3"/>
  <c r="BH123" i="3"/>
  <c r="BI113" i="3"/>
  <c r="BH118" i="3"/>
  <c r="BH9" i="3" s="1"/>
  <c r="BH23" i="3"/>
  <c r="BH21" i="3"/>
  <c r="AZ5" i="5"/>
  <c r="AZ7" i="5" s="1"/>
  <c r="BF29" i="3"/>
  <c r="BJ2" i="3"/>
  <c r="BI103" i="3"/>
  <c r="BI109" i="3" s="1"/>
  <c r="BI100" i="3"/>
  <c r="BI106" i="3" s="1"/>
  <c r="BI101" i="3"/>
  <c r="BI107" i="3" s="1"/>
  <c r="BI102" i="3"/>
  <c r="BI108" i="3" s="1"/>
  <c r="BI99" i="3"/>
  <c r="BI81" i="3"/>
  <c r="BC36" i="5" s="1"/>
  <c r="AY6" i="5"/>
  <c r="AY7" i="5" s="1"/>
  <c r="BE29" i="3"/>
  <c r="BE66" i="3" s="1"/>
  <c r="BH119" i="3"/>
  <c r="BH10" i="3" s="1"/>
  <c r="BH20" i="3"/>
  <c r="BI111" i="3"/>
  <c r="BH120" i="3"/>
  <c r="BH11" i="3" s="1"/>
  <c r="BH105" i="3"/>
  <c r="BG19" i="3"/>
  <c r="BI114" i="3"/>
  <c r="BI112" i="3"/>
  <c r="AF120" i="4"/>
  <c r="AF121" i="4" s="1"/>
  <c r="AG119" i="4" s="1"/>
  <c r="AG120" i="4" s="1"/>
  <c r="AT5" i="5"/>
  <c r="AT7" i="5" s="1"/>
  <c r="AY41" i="3"/>
  <c r="AS11" i="5" s="1"/>
  <c r="BA124" i="3" a="1"/>
  <c r="BA124" i="3" s="1"/>
  <c r="BA125" i="3" s="1"/>
  <c r="AZ29" i="3"/>
  <c r="BA14" i="3"/>
  <c r="BB123" i="3"/>
  <c r="BB12" i="3"/>
  <c r="BB8" i="3"/>
  <c r="BH124" i="3" l="1" a="1"/>
  <c r="BH124" i="3" s="1"/>
  <c r="BH125" i="3" s="1"/>
  <c r="BA36" i="3"/>
  <c r="BA37" i="3"/>
  <c r="BA38" i="3"/>
  <c r="BA39" i="3"/>
  <c r="BF58" i="3"/>
  <c r="BF66" i="3"/>
  <c r="AZ58" i="3"/>
  <c r="AZ66" i="3"/>
  <c r="L63" i="5"/>
  <c r="BG14" i="3"/>
  <c r="S126" i="4"/>
  <c r="M62" i="5" s="1"/>
  <c r="M61" i="5"/>
  <c r="BI119" i="3"/>
  <c r="V82" i="3"/>
  <c r="O41" i="5"/>
  <c r="BI118" i="3"/>
  <c r="BI9" i="3" s="1"/>
  <c r="BJ113" i="3"/>
  <c r="BI121" i="3"/>
  <c r="BI12" i="3" s="1"/>
  <c r="BI123" i="3"/>
  <c r="BI117" i="3"/>
  <c r="BF41" i="3"/>
  <c r="AZ11" i="5" s="1"/>
  <c r="BI22" i="3"/>
  <c r="BI21" i="3"/>
  <c r="BI23" i="3"/>
  <c r="BI105" i="3"/>
  <c r="BH19" i="3"/>
  <c r="BH25" i="3" s="1"/>
  <c r="BB6" i="5" s="1"/>
  <c r="BJ112" i="3"/>
  <c r="BJ114" i="3"/>
  <c r="BJ111" i="3"/>
  <c r="BJ115" i="3"/>
  <c r="BI20" i="3"/>
  <c r="BK2" i="3"/>
  <c r="BJ103" i="3"/>
  <c r="BJ109" i="3" s="1"/>
  <c r="BJ102" i="3"/>
  <c r="BJ108" i="3" s="1"/>
  <c r="BJ101" i="3"/>
  <c r="BJ107" i="3" s="1"/>
  <c r="BJ100" i="3"/>
  <c r="BJ106" i="3" s="1"/>
  <c r="BJ99" i="3"/>
  <c r="BJ81" i="3"/>
  <c r="BD36" i="5" s="1"/>
  <c r="BI10" i="3"/>
  <c r="BI120" i="3"/>
  <c r="BI11" i="3" s="1"/>
  <c r="BG25" i="3"/>
  <c r="BE58" i="3"/>
  <c r="BH8" i="3"/>
  <c r="BH14" i="3" s="1"/>
  <c r="AG121" i="4"/>
  <c r="AH119" i="4" s="1"/>
  <c r="AG122" i="4"/>
  <c r="AF122" i="4"/>
  <c r="AU5" i="5"/>
  <c r="AU7" i="5" s="1"/>
  <c r="AZ41" i="3"/>
  <c r="AT11" i="5" s="1"/>
  <c r="BB124" i="3" a="1"/>
  <c r="BB124" i="3" s="1"/>
  <c r="BB125" i="3" s="1"/>
  <c r="Z65" i="3" s="1"/>
  <c r="BA29" i="3"/>
  <c r="BA66" i="3" s="1"/>
  <c r="BB14" i="3"/>
  <c r="U50" i="3" l="1"/>
  <c r="AR65" i="3"/>
  <c r="M61" i="3"/>
  <c r="BG47" i="3"/>
  <c r="T61" i="3"/>
  <c r="AV63" i="3"/>
  <c r="AZ65" i="3"/>
  <c r="BC62" i="3"/>
  <c r="BI124" i="3" a="1"/>
  <c r="BI124" i="3" s="1"/>
  <c r="BI125" i="3" s="1"/>
  <c r="BI65" i="3" s="1"/>
  <c r="BG64" i="3"/>
  <c r="W48" i="3"/>
  <c r="AB48" i="3"/>
  <c r="U47" i="3"/>
  <c r="P60" i="3"/>
  <c r="AB62" i="3"/>
  <c r="AB65" i="3"/>
  <c r="AX47" i="3"/>
  <c r="AP61" i="3"/>
  <c r="AP51" i="3"/>
  <c r="AI65" i="3"/>
  <c r="Z60" i="3"/>
  <c r="T65" i="3"/>
  <c r="AM50" i="3"/>
  <c r="N47" i="3"/>
  <c r="AL60" i="3"/>
  <c r="S48" i="3"/>
  <c r="BF51" i="3"/>
  <c r="BD59" i="3"/>
  <c r="AA47" i="3"/>
  <c r="AD65" i="3"/>
  <c r="AD50" i="3"/>
  <c r="W60" i="3"/>
  <c r="AO50" i="3"/>
  <c r="AN61" i="3"/>
  <c r="T50" i="3"/>
  <c r="AN47" i="3"/>
  <c r="P59" i="3"/>
  <c r="L47" i="3"/>
  <c r="K62" i="3"/>
  <c r="S47" i="3"/>
  <c r="AC62" i="3"/>
  <c r="AH60" i="3"/>
  <c r="Q65" i="3"/>
  <c r="AG47" i="3"/>
  <c r="BC63" i="3"/>
  <c r="AW63" i="3"/>
  <c r="AJ61" i="3"/>
  <c r="AA59" i="3"/>
  <c r="AM49" i="3"/>
  <c r="L49" i="3"/>
  <c r="O65" i="3"/>
  <c r="AQ60" i="3"/>
  <c r="AV47" i="3"/>
  <c r="AE61" i="3"/>
  <c r="AH48" i="3"/>
  <c r="BE50" i="3"/>
  <c r="BF48" i="3"/>
  <c r="AQ59" i="3"/>
  <c r="M59" i="3"/>
  <c r="AI47" i="3"/>
  <c r="Q49" i="3"/>
  <c r="AO47" i="3"/>
  <c r="L62" i="3"/>
  <c r="AO59" i="3"/>
  <c r="O60" i="3"/>
  <c r="AN65" i="3"/>
  <c r="L65" i="3"/>
  <c r="AL49" i="3"/>
  <c r="AI61" i="3"/>
  <c r="AY50" i="3"/>
  <c r="AH50" i="3"/>
  <c r="AO64" i="3"/>
  <c r="K50" i="3"/>
  <c r="AA62" i="3"/>
  <c r="AD61" i="3"/>
  <c r="AQ47" i="3"/>
  <c r="BC64" i="3"/>
  <c r="BD49" i="3"/>
  <c r="AI48" i="3"/>
  <c r="O50" i="3"/>
  <c r="AK64" i="3"/>
  <c r="AC59" i="3"/>
  <c r="AJ63" i="3"/>
  <c r="X48" i="3"/>
  <c r="AN60" i="3"/>
  <c r="BE61" i="3"/>
  <c r="BF50" i="3"/>
  <c r="AL51" i="3"/>
  <c r="P48" i="3"/>
  <c r="AW48" i="3"/>
  <c r="K63" i="3"/>
  <c r="AJ65" i="3"/>
  <c r="AV51" i="3"/>
  <c r="AF61" i="3"/>
  <c r="U60" i="3"/>
  <c r="BE48" i="3"/>
  <c r="AF47" i="3"/>
  <c r="BE64" i="3"/>
  <c r="BA50" i="3"/>
  <c r="BA49" i="3"/>
  <c r="BA60" i="3"/>
  <c r="BD48" i="3"/>
  <c r="Y48" i="3"/>
  <c r="Q63" i="3"/>
  <c r="Y65" i="3"/>
  <c r="V59" i="3"/>
  <c r="AP48" i="3"/>
  <c r="P50" i="3"/>
  <c r="AR60" i="3"/>
  <c r="AI63" i="3"/>
  <c r="V64" i="3"/>
  <c r="Y64" i="3"/>
  <c r="AX61" i="3"/>
  <c r="Z50" i="3"/>
  <c r="AP59" i="3"/>
  <c r="Q51" i="3"/>
  <c r="AD51" i="3"/>
  <c r="X47" i="3"/>
  <c r="AN50" i="3"/>
  <c r="R63" i="3"/>
  <c r="K59" i="3"/>
  <c r="V47" i="3"/>
  <c r="AZ47" i="3"/>
  <c r="BF63" i="3"/>
  <c r="Z49" i="3"/>
  <c r="X64" i="3"/>
  <c r="Q61" i="3"/>
  <c r="AQ65" i="3"/>
  <c r="V62" i="3"/>
  <c r="O61" i="3"/>
  <c r="BB59" i="3"/>
  <c r="BB60" i="3"/>
  <c r="BB61" i="3"/>
  <c r="BB62" i="3"/>
  <c r="BB63" i="3"/>
  <c r="BB64" i="3"/>
  <c r="BB49" i="3"/>
  <c r="BB51" i="3"/>
  <c r="BB47" i="3"/>
  <c r="BB50" i="3"/>
  <c r="BB48" i="3"/>
  <c r="AR63" i="3"/>
  <c r="AR49" i="3"/>
  <c r="AR59" i="3"/>
  <c r="AR47" i="3"/>
  <c r="AR48" i="3"/>
  <c r="AR62" i="3"/>
  <c r="AR51" i="3"/>
  <c r="AR64" i="3"/>
  <c r="AR50" i="3"/>
  <c r="AS49" i="3"/>
  <c r="AS50" i="3"/>
  <c r="AS63" i="3"/>
  <c r="AS60" i="3"/>
  <c r="AS61" i="3"/>
  <c r="BC47" i="3"/>
  <c r="AS47" i="3"/>
  <c r="AS59" i="3"/>
  <c r="AS48" i="3"/>
  <c r="AS62" i="3"/>
  <c r="AU65" i="3"/>
  <c r="AS64" i="3"/>
  <c r="AT49" i="3"/>
  <c r="AS51" i="3"/>
  <c r="AT62" i="3"/>
  <c r="AT47" i="3"/>
  <c r="AT60" i="3"/>
  <c r="AT50" i="3"/>
  <c r="AU63" i="3"/>
  <c r="AT51" i="3"/>
  <c r="AT59" i="3"/>
  <c r="AT48" i="3"/>
  <c r="AV65" i="3"/>
  <c r="AT63" i="3"/>
  <c r="AT64" i="3"/>
  <c r="AU50" i="3"/>
  <c r="AU62" i="3"/>
  <c r="AU51" i="3"/>
  <c r="AT61" i="3"/>
  <c r="AU59" i="3"/>
  <c r="AU48" i="3"/>
  <c r="AU47" i="3"/>
  <c r="AJ60" i="3"/>
  <c r="AU49" i="3"/>
  <c r="AU61" i="3"/>
  <c r="M65" i="3"/>
  <c r="AU60" i="3"/>
  <c r="AT65" i="3"/>
  <c r="BD65" i="3"/>
  <c r="AU64" i="3"/>
  <c r="AX65" i="3"/>
  <c r="BA5" i="5"/>
  <c r="BG37" i="3"/>
  <c r="BG36" i="3"/>
  <c r="BG39" i="3"/>
  <c r="BG38" i="3"/>
  <c r="Z63" i="3"/>
  <c r="AX63" i="3"/>
  <c r="U63" i="3"/>
  <c r="R64" i="3"/>
  <c r="P51" i="3"/>
  <c r="AN48" i="3"/>
  <c r="BG59" i="3"/>
  <c r="BG48" i="3"/>
  <c r="BG63" i="3"/>
  <c r="AR61" i="3"/>
  <c r="AL47" i="3"/>
  <c r="AD48" i="3"/>
  <c r="Y63" i="3"/>
  <c r="AI51" i="3"/>
  <c r="AF51" i="3"/>
  <c r="AY47" i="3"/>
  <c r="T47" i="3"/>
  <c r="M50" i="3"/>
  <c r="L64" i="3"/>
  <c r="AH64" i="3"/>
  <c r="Z59" i="3"/>
  <c r="S63" i="3"/>
  <c r="AM47" i="3"/>
  <c r="AZ62" i="3"/>
  <c r="AK60" i="3"/>
  <c r="AB47" i="3"/>
  <c r="AG60" i="3"/>
  <c r="AQ61" i="3"/>
  <c r="AV59" i="3"/>
  <c r="AW60" i="3"/>
  <c r="AE51" i="3"/>
  <c r="AY64" i="3"/>
  <c r="T63" i="3"/>
  <c r="AB61" i="3"/>
  <c r="U48" i="3"/>
  <c r="AS65" i="3"/>
  <c r="V48" i="3"/>
  <c r="R50" i="3"/>
  <c r="AL63" i="3"/>
  <c r="AM60" i="3"/>
  <c r="BD64" i="3"/>
  <c r="X63" i="3"/>
  <c r="K60" i="3"/>
  <c r="N62" i="3"/>
  <c r="AL48" i="3"/>
  <c r="O49" i="3"/>
  <c r="AM48" i="3"/>
  <c r="AC48" i="3"/>
  <c r="T64" i="3"/>
  <c r="U61" i="3"/>
  <c r="M62" i="3"/>
  <c r="AW47" i="3"/>
  <c r="AW59" i="3"/>
  <c r="AZ59" i="3"/>
  <c r="Z62" i="3"/>
  <c r="BF49" i="3"/>
  <c r="W51" i="3"/>
  <c r="U62" i="3"/>
  <c r="N49" i="3"/>
  <c r="X51" i="3"/>
  <c r="R51" i="3"/>
  <c r="AL64" i="3"/>
  <c r="AA49" i="3"/>
  <c r="V63" i="3"/>
  <c r="P49" i="3"/>
  <c r="AP65" i="3"/>
  <c r="P63" i="3"/>
  <c r="M49" i="3"/>
  <c r="Z64" i="3"/>
  <c r="BD62" i="3"/>
  <c r="AA65" i="3"/>
  <c r="S60" i="3"/>
  <c r="AL65" i="3"/>
  <c r="AW50" i="3"/>
  <c r="R65" i="3"/>
  <c r="AQ51" i="3"/>
  <c r="BF65" i="3"/>
  <c r="X61" i="3"/>
  <c r="W59" i="3"/>
  <c r="O59" i="3"/>
  <c r="AK62" i="3"/>
  <c r="AD47" i="3"/>
  <c r="AV64" i="3"/>
  <c r="AZ60" i="3"/>
  <c r="AE62" i="3"/>
  <c r="N50" i="3"/>
  <c r="S62" i="3"/>
  <c r="AL61" i="3"/>
  <c r="S65" i="3"/>
  <c r="S61" i="3"/>
  <c r="N61" i="3"/>
  <c r="AQ64" i="3"/>
  <c r="BH65" i="3"/>
  <c r="AG49" i="3"/>
  <c r="N59" i="3"/>
  <c r="Y50" i="3"/>
  <c r="BE62" i="3"/>
  <c r="BA47" i="3"/>
  <c r="BA64" i="3"/>
  <c r="BA59" i="3"/>
  <c r="AF50" i="3"/>
  <c r="AV49" i="3"/>
  <c r="Z48" i="3"/>
  <c r="AH65" i="3"/>
  <c r="AF65" i="3"/>
  <c r="AY63" i="3"/>
  <c r="AN51" i="3"/>
  <c r="T51" i="3"/>
  <c r="M60" i="3"/>
  <c r="AD59" i="3"/>
  <c r="AG62" i="3"/>
  <c r="AE48" i="3"/>
  <c r="AW65" i="3"/>
  <c r="AM63" i="3"/>
  <c r="AO65" i="3"/>
  <c r="AW49" i="3"/>
  <c r="AF60" i="3"/>
  <c r="W61" i="3"/>
  <c r="AP64" i="3"/>
  <c r="R59" i="3"/>
  <c r="AQ50" i="3"/>
  <c r="L60" i="3"/>
  <c r="BF47" i="3"/>
  <c r="AO61" i="3"/>
  <c r="AG48" i="3"/>
  <c r="Y61" i="3"/>
  <c r="AA64" i="3"/>
  <c r="AL59" i="3"/>
  <c r="W50" i="3"/>
  <c r="AP63" i="3"/>
  <c r="AK65" i="3"/>
  <c r="M63" i="3"/>
  <c r="AG59" i="3"/>
  <c r="AC65" i="3"/>
  <c r="AK61" i="3"/>
  <c r="Z47" i="3"/>
  <c r="X49" i="3"/>
  <c r="BE65" i="3"/>
  <c r="BG51" i="3"/>
  <c r="BG61" i="3"/>
  <c r="BG62" i="3"/>
  <c r="Q62" i="3"/>
  <c r="N63" i="3"/>
  <c r="AD49" i="3"/>
  <c r="AP47" i="3"/>
  <c r="N48" i="3"/>
  <c r="L50" i="3"/>
  <c r="U59" i="3"/>
  <c r="AK48" i="3"/>
  <c r="Q50" i="3"/>
  <c r="AP60" i="3"/>
  <c r="M48" i="3"/>
  <c r="AH63" i="3"/>
  <c r="AA50" i="3"/>
  <c r="AY48" i="3"/>
  <c r="AZ50" i="3"/>
  <c r="BF60" i="3"/>
  <c r="AK51" i="3"/>
  <c r="K64" i="3"/>
  <c r="L48" i="3"/>
  <c r="AM51" i="3"/>
  <c r="P64" i="3"/>
  <c r="BC61" i="3"/>
  <c r="BA65" i="3"/>
  <c r="AJ64" i="3"/>
  <c r="AJ51" i="3"/>
  <c r="AC61" i="3"/>
  <c r="Z61" i="3"/>
  <c r="AX48" i="3"/>
  <c r="V61" i="3"/>
  <c r="BG65" i="3"/>
  <c r="Y59" i="3"/>
  <c r="AW62" i="3"/>
  <c r="AX59" i="3"/>
  <c r="T49" i="3"/>
  <c r="X65" i="3"/>
  <c r="V51" i="3"/>
  <c r="AL50" i="3"/>
  <c r="AI64" i="3"/>
  <c r="AK47" i="3"/>
  <c r="AB63" i="3"/>
  <c r="AC63" i="3"/>
  <c r="T59" i="3"/>
  <c r="P65" i="3"/>
  <c r="AJ62" i="3"/>
  <c r="AZ64" i="3"/>
  <c r="AN63" i="3"/>
  <c r="AF49" i="3"/>
  <c r="AA51" i="3"/>
  <c r="AX49" i="3"/>
  <c r="V50" i="3"/>
  <c r="AG51" i="3"/>
  <c r="Y51" i="3"/>
  <c r="AY60" i="3"/>
  <c r="AM64" i="3"/>
  <c r="AN62" i="3"/>
  <c r="AE50" i="3"/>
  <c r="W47" i="3"/>
  <c r="W65" i="3"/>
  <c r="AM59" i="3"/>
  <c r="P62" i="3"/>
  <c r="AO51" i="3"/>
  <c r="AD60" i="3"/>
  <c r="AC49" i="3"/>
  <c r="AO63" i="3"/>
  <c r="N60" i="3"/>
  <c r="Q59" i="3"/>
  <c r="W63" i="3"/>
  <c r="AY59" i="3"/>
  <c r="AF62" i="3"/>
  <c r="AE65" i="3"/>
  <c r="AV60" i="3"/>
  <c r="X60" i="3"/>
  <c r="O62" i="3"/>
  <c r="AW61" i="3"/>
  <c r="AP62" i="3"/>
  <c r="AZ48" i="3"/>
  <c r="BD61" i="3"/>
  <c r="AO62" i="3"/>
  <c r="U64" i="3"/>
  <c r="W62" i="3"/>
  <c r="AY65" i="3"/>
  <c r="AA61" i="3"/>
  <c r="T48" i="3"/>
  <c r="Q48" i="3"/>
  <c r="BC65" i="3"/>
  <c r="BH59" i="3"/>
  <c r="BH60" i="3"/>
  <c r="BH62" i="3"/>
  <c r="BH64" i="3"/>
  <c r="BH61" i="3"/>
  <c r="BH48" i="3"/>
  <c r="BH49" i="3"/>
  <c r="BH50" i="3"/>
  <c r="BH51" i="3"/>
  <c r="BH47" i="3"/>
  <c r="BH63" i="3"/>
  <c r="AO48" i="3"/>
  <c r="AB51" i="3"/>
  <c r="AD64" i="3"/>
  <c r="R60" i="3"/>
  <c r="BA63" i="3"/>
  <c r="BA62" i="3"/>
  <c r="AC64" i="3"/>
  <c r="BC60" i="3"/>
  <c r="AE49" i="3"/>
  <c r="K49" i="3"/>
  <c r="BC50" i="3"/>
  <c r="AG63" i="3"/>
  <c r="AE63" i="3"/>
  <c r="AL62" i="3"/>
  <c r="X59" i="3"/>
  <c r="AN49" i="3"/>
  <c r="AW64" i="3"/>
  <c r="N65" i="3"/>
  <c r="BC48" i="3"/>
  <c r="AO60" i="3"/>
  <c r="L63" i="3"/>
  <c r="S59" i="3"/>
  <c r="R48" i="3"/>
  <c r="BC51" i="3"/>
  <c r="AE47" i="3"/>
  <c r="Y49" i="3"/>
  <c r="AX64" i="3"/>
  <c r="AZ61" i="3"/>
  <c r="AQ48" i="3"/>
  <c r="U49" i="3"/>
  <c r="L61" i="3"/>
  <c r="K47" i="3"/>
  <c r="AG64" i="3"/>
  <c r="AI49" i="3"/>
  <c r="AB50" i="3"/>
  <c r="AX60" i="3"/>
  <c r="AJ48" i="3"/>
  <c r="BG49" i="3"/>
  <c r="BB36" i="3"/>
  <c r="BB37" i="3"/>
  <c r="BB38" i="3"/>
  <c r="BB39" i="3"/>
  <c r="BB5" i="5"/>
  <c r="BH38" i="3"/>
  <c r="BH39" i="3"/>
  <c r="BH37" i="3"/>
  <c r="BH36" i="3"/>
  <c r="BD47" i="3"/>
  <c r="AP49" i="3"/>
  <c r="L59" i="3"/>
  <c r="AH51" i="3"/>
  <c r="AE64" i="3"/>
  <c r="AV50" i="3"/>
  <c r="AA63" i="3"/>
  <c r="AQ62" i="3"/>
  <c r="BG50" i="3"/>
  <c r="BG60" i="3"/>
  <c r="BE47" i="3"/>
  <c r="AN64" i="3"/>
  <c r="U65" i="3"/>
  <c r="AW51" i="3"/>
  <c r="T62" i="3"/>
  <c r="AN59" i="3"/>
  <c r="T60" i="3"/>
  <c r="AI50" i="3"/>
  <c r="X50" i="3"/>
  <c r="Y47" i="3"/>
  <c r="S51" i="3"/>
  <c r="AK49" i="3"/>
  <c r="M64" i="3"/>
  <c r="AI60" i="3"/>
  <c r="AC51" i="3"/>
  <c r="BE49" i="3"/>
  <c r="BF64" i="3"/>
  <c r="AE60" i="3"/>
  <c r="S49" i="3"/>
  <c r="S64" i="3"/>
  <c r="V60" i="3"/>
  <c r="AQ63" i="3"/>
  <c r="Q64" i="3"/>
  <c r="Q47" i="3"/>
  <c r="O63" i="3"/>
  <c r="O51" i="3"/>
  <c r="AM65" i="3"/>
  <c r="AH47" i="3"/>
  <c r="AF48" i="3"/>
  <c r="AV48" i="3"/>
  <c r="BE63" i="3"/>
  <c r="BD63" i="3"/>
  <c r="N51" i="3"/>
  <c r="Y62" i="3"/>
  <c r="AX50" i="3"/>
  <c r="AD62" i="3"/>
  <c r="AB49" i="3"/>
  <c r="AY49" i="3"/>
  <c r="AA60" i="3"/>
  <c r="AH59" i="3"/>
  <c r="AO49" i="3"/>
  <c r="AV61" i="3"/>
  <c r="AC47" i="3"/>
  <c r="U51" i="3"/>
  <c r="AY62" i="3"/>
  <c r="AZ51" i="3"/>
  <c r="BF61" i="3"/>
  <c r="BC49" i="3"/>
  <c r="AH61" i="3"/>
  <c r="AB64" i="3"/>
  <c r="M47" i="3"/>
  <c r="K51" i="3"/>
  <c r="AH62" i="3"/>
  <c r="AI59" i="3"/>
  <c r="W64" i="3"/>
  <c r="K48" i="3"/>
  <c r="AV62" i="3"/>
  <c r="AF59" i="3"/>
  <c r="AB59" i="3"/>
  <c r="AA48" i="3"/>
  <c r="AJ47" i="3"/>
  <c r="BE59" i="3"/>
  <c r="O48" i="3"/>
  <c r="AF63" i="3"/>
  <c r="V65" i="3"/>
  <c r="AM61" i="3"/>
  <c r="Y60" i="3"/>
  <c r="AE59" i="3"/>
  <c r="AG61" i="3"/>
  <c r="BD51" i="3"/>
  <c r="AJ59" i="3"/>
  <c r="AC60" i="3"/>
  <c r="AX62" i="3"/>
  <c r="X62" i="3"/>
  <c r="P47" i="3"/>
  <c r="P61" i="3"/>
  <c r="AZ63" i="3"/>
  <c r="BF62" i="3"/>
  <c r="R47" i="3"/>
  <c r="AC50" i="3"/>
  <c r="AD63" i="3"/>
  <c r="AG50" i="3"/>
  <c r="AX51" i="3"/>
  <c r="AB60" i="3"/>
  <c r="AM62" i="3"/>
  <c r="BB65" i="3"/>
  <c r="BE60" i="3"/>
  <c r="BE51" i="3"/>
  <c r="AH49" i="3"/>
  <c r="AK59" i="3"/>
  <c r="BA48" i="3"/>
  <c r="BA51" i="3"/>
  <c r="BA61" i="3"/>
  <c r="AF64" i="3"/>
  <c r="S50" i="3"/>
  <c r="K65" i="3"/>
  <c r="O47" i="3"/>
  <c r="AJ50" i="3"/>
  <c r="K61" i="3"/>
  <c r="BD60" i="3"/>
  <c r="V49" i="3"/>
  <c r="Z51" i="3"/>
  <c r="O64" i="3"/>
  <c r="AI62" i="3"/>
  <c r="R62" i="3"/>
  <c r="Q60" i="3"/>
  <c r="M51" i="3"/>
  <c r="AP50" i="3"/>
  <c r="W49" i="3"/>
  <c r="AK63" i="3"/>
  <c r="R49" i="3"/>
  <c r="BC59" i="3"/>
  <c r="AG65" i="3"/>
  <c r="AY61" i="3"/>
  <c r="AZ49" i="3"/>
  <c r="BF59" i="3"/>
  <c r="AQ49" i="3"/>
  <c r="R61" i="3"/>
  <c r="AK50" i="3"/>
  <c r="L51" i="3"/>
  <c r="N64" i="3"/>
  <c r="AJ49" i="3"/>
  <c r="AY51" i="3"/>
  <c r="BD50" i="3"/>
  <c r="S127" i="4"/>
  <c r="P22" i="5"/>
  <c r="P37" i="5"/>
  <c r="V84" i="3"/>
  <c r="P39" i="5" s="1"/>
  <c r="V83" i="3"/>
  <c r="BB7" i="5"/>
  <c r="BJ117" i="3"/>
  <c r="BI8" i="3"/>
  <c r="BI14" i="3" s="1"/>
  <c r="BK115" i="3"/>
  <c r="BK112" i="3"/>
  <c r="BJ119" i="3"/>
  <c r="BJ10" i="3" s="1"/>
  <c r="BJ118" i="3"/>
  <c r="BJ9" i="3" s="1"/>
  <c r="BJ120" i="3"/>
  <c r="BJ11" i="3" s="1"/>
  <c r="BJ22" i="3"/>
  <c r="BJ23" i="3"/>
  <c r="BJ20" i="3"/>
  <c r="BJ123" i="3"/>
  <c r="BL2" i="3"/>
  <c r="BK103" i="3"/>
  <c r="BK109" i="3" s="1"/>
  <c r="BK23" i="3" s="1"/>
  <c r="BK100" i="3"/>
  <c r="BK106" i="3" s="1"/>
  <c r="BK99" i="3"/>
  <c r="BK102" i="3"/>
  <c r="BK108" i="3" s="1"/>
  <c r="BK101" i="3"/>
  <c r="BK107" i="3" s="1"/>
  <c r="BK81" i="3"/>
  <c r="BE36" i="5" s="1"/>
  <c r="BK111" i="3"/>
  <c r="BL111" i="3" s="1"/>
  <c r="BK113" i="3"/>
  <c r="BH29" i="3"/>
  <c r="BA6" i="5"/>
  <c r="BG29" i="3"/>
  <c r="BG66" i="3" s="1"/>
  <c r="BK114" i="3"/>
  <c r="BJ121" i="3"/>
  <c r="BJ12" i="3" s="1"/>
  <c r="BJ21" i="3"/>
  <c r="BJ105" i="3"/>
  <c r="BI19" i="3"/>
  <c r="BI25" i="3" s="1"/>
  <c r="AH120" i="4"/>
  <c r="AH121" i="4" s="1"/>
  <c r="AI119" i="4" s="1"/>
  <c r="AV5" i="5"/>
  <c r="AV7" i="5" s="1"/>
  <c r="BA58" i="3"/>
  <c r="BA41" i="3"/>
  <c r="AU11" i="5" s="1"/>
  <c r="BB29" i="3"/>
  <c r="BB66" i="3" s="1"/>
  <c r="BA7" i="5" l="1"/>
  <c r="BG41" i="3"/>
  <c r="BA11" i="5" s="1"/>
  <c r="BH58" i="3"/>
  <c r="BH66" i="3"/>
  <c r="BH68" i="3" s="1"/>
  <c r="BI36" i="3"/>
  <c r="BI37" i="3"/>
  <c r="BI38" i="3"/>
  <c r="BI39" i="3"/>
  <c r="BJ124" i="3" a="1"/>
  <c r="BJ124" i="3" s="1"/>
  <c r="BJ125" i="3" s="1"/>
  <c r="BJ65" i="3" s="1"/>
  <c r="BI59" i="3"/>
  <c r="BI60" i="3"/>
  <c r="BI61" i="3"/>
  <c r="BI62" i="3"/>
  <c r="BI64" i="3"/>
  <c r="BI49" i="3"/>
  <c r="BI51" i="3"/>
  <c r="BI47" i="3"/>
  <c r="BI48" i="3"/>
  <c r="BI50" i="3"/>
  <c r="BI63" i="3"/>
  <c r="BK120" i="3"/>
  <c r="BK11" i="3" s="1"/>
  <c r="BL113" i="3"/>
  <c r="BJ8" i="3"/>
  <c r="T125" i="4"/>
  <c r="M63" i="5"/>
  <c r="BK118" i="3"/>
  <c r="BL112" i="3"/>
  <c r="P38" i="5"/>
  <c r="V85" i="3"/>
  <c r="BC5" i="5"/>
  <c r="BI29" i="3"/>
  <c r="BI66" i="3" s="1"/>
  <c r="BH41" i="3"/>
  <c r="BB11" i="5" s="1"/>
  <c r="BK117" i="3"/>
  <c r="BL114" i="3"/>
  <c r="BC6" i="5"/>
  <c r="BK121" i="3"/>
  <c r="BK12" i="3" s="1"/>
  <c r="BL115" i="3"/>
  <c r="BL123" i="3" s="1"/>
  <c r="BE53" i="3"/>
  <c r="AY12" i="5" s="1"/>
  <c r="BK119" i="3"/>
  <c r="BK10" i="3" s="1"/>
  <c r="BH53" i="3"/>
  <c r="BB12" i="5" s="1"/>
  <c r="BK123" i="3"/>
  <c r="BJ14" i="3"/>
  <c r="BK22" i="3"/>
  <c r="BK20" i="3"/>
  <c r="BK9" i="3"/>
  <c r="BC53" i="3"/>
  <c r="AW12" i="5" s="1"/>
  <c r="BG58" i="3"/>
  <c r="BM2" i="3"/>
  <c r="BL102" i="3"/>
  <c r="BL108" i="3" s="1"/>
  <c r="BL101" i="3"/>
  <c r="BL107" i="3" s="1"/>
  <c r="BL21" i="3" s="1"/>
  <c r="BL99" i="3"/>
  <c r="BL117" i="3" s="1"/>
  <c r="BL103" i="3"/>
  <c r="BL109" i="3" s="1"/>
  <c r="BL100" i="3"/>
  <c r="BL118" i="3" s="1"/>
  <c r="BL81" i="3"/>
  <c r="BF36" i="5" s="1"/>
  <c r="BK21" i="3"/>
  <c r="BK105" i="3"/>
  <c r="BJ19" i="3"/>
  <c r="BJ25" i="3" s="1"/>
  <c r="BD6" i="5" s="1"/>
  <c r="BF53" i="3"/>
  <c r="AZ12" i="5" s="1"/>
  <c r="BC68" i="3"/>
  <c r="AI120" i="4"/>
  <c r="AI122" i="4" s="1"/>
  <c r="BD68" i="3"/>
  <c r="AX13" i="5" s="1"/>
  <c r="AH122" i="4"/>
  <c r="BG53" i="3"/>
  <c r="BF68" i="3"/>
  <c r="BD53" i="3"/>
  <c r="AX12" i="5" s="1"/>
  <c r="BE68" i="3"/>
  <c r="AW5" i="5"/>
  <c r="AW7" i="5" s="1"/>
  <c r="BB41" i="3"/>
  <c r="AV11" i="5" s="1"/>
  <c r="BB58" i="3"/>
  <c r="BI53" i="3" l="1"/>
  <c r="BC12" i="5" s="1"/>
  <c r="BJ59" i="3"/>
  <c r="BJ60" i="3"/>
  <c r="BJ61" i="3"/>
  <c r="BJ62" i="3"/>
  <c r="BJ63" i="3"/>
  <c r="BJ64" i="3"/>
  <c r="BJ49" i="3"/>
  <c r="BJ51" i="3"/>
  <c r="BJ47" i="3"/>
  <c r="BJ48" i="3"/>
  <c r="BJ50" i="3"/>
  <c r="BD5" i="5"/>
  <c r="BD7" i="5" s="1"/>
  <c r="BJ36" i="3"/>
  <c r="BJ37" i="3"/>
  <c r="BJ39" i="3"/>
  <c r="BJ38" i="3"/>
  <c r="BK124" i="3" a="1"/>
  <c r="BK124" i="3" s="1"/>
  <c r="BK125" i="3" s="1"/>
  <c r="BK65" i="3" s="1"/>
  <c r="BK8" i="3"/>
  <c r="BM115" i="3"/>
  <c r="N61" i="5"/>
  <c r="T126" i="4"/>
  <c r="N62" i="5" s="1"/>
  <c r="V86" i="3"/>
  <c r="P40" i="5"/>
  <c r="BC7" i="5"/>
  <c r="BI58" i="3"/>
  <c r="BI68" i="3" s="1"/>
  <c r="BI41" i="3"/>
  <c r="BC11" i="5" s="1"/>
  <c r="BM114" i="3"/>
  <c r="BL120" i="3"/>
  <c r="AX14" i="5"/>
  <c r="AX18" i="5" s="1"/>
  <c r="BG68" i="3"/>
  <c r="BA13" i="5" s="1"/>
  <c r="BK14" i="3"/>
  <c r="BJ29" i="3"/>
  <c r="BL119" i="3"/>
  <c r="BL10" i="3" s="1"/>
  <c r="BL106" i="3"/>
  <c r="BL9" i="3" s="1"/>
  <c r="BL23" i="3"/>
  <c r="BL22" i="3"/>
  <c r="BL121" i="3"/>
  <c r="BL12" i="3" s="1"/>
  <c r="BM111" i="3"/>
  <c r="BN2" i="3"/>
  <c r="BM101" i="3"/>
  <c r="BM107" i="3" s="1"/>
  <c r="BM102" i="3"/>
  <c r="BM103" i="3"/>
  <c r="BM109" i="3" s="1"/>
  <c r="BM100" i="3"/>
  <c r="BM99" i="3"/>
  <c r="BM81" i="3"/>
  <c r="BG36" i="5" s="1"/>
  <c r="BL105" i="3"/>
  <c r="BK19" i="3"/>
  <c r="BK25" i="3" s="1"/>
  <c r="BE6" i="5" s="1"/>
  <c r="BM112" i="3"/>
  <c r="BM113" i="3"/>
  <c r="BL11" i="3"/>
  <c r="BF72" i="3"/>
  <c r="BF74" i="3" s="1"/>
  <c r="AZ13" i="5"/>
  <c r="AZ14" i="5" s="1"/>
  <c r="AZ18" i="5" s="1"/>
  <c r="BE72" i="3"/>
  <c r="BE74" i="3" s="1"/>
  <c r="AY13" i="5"/>
  <c r="AY14" i="5" s="1"/>
  <c r="AY18" i="5" s="1"/>
  <c r="BA12" i="5"/>
  <c r="BC72" i="3"/>
  <c r="BC74" i="3" s="1"/>
  <c r="AW13" i="5"/>
  <c r="AW14" i="5" s="1"/>
  <c r="AW18" i="5" s="1"/>
  <c r="BH72" i="3"/>
  <c r="BH74" i="3" s="1"/>
  <c r="BB13" i="5"/>
  <c r="BB14" i="5" s="1"/>
  <c r="BB18" i="5" s="1"/>
  <c r="AI121" i="4"/>
  <c r="AJ119" i="4" s="1"/>
  <c r="AJ120" i="4" s="1"/>
  <c r="AJ121" i="4" s="1"/>
  <c r="AK119" i="4" s="1"/>
  <c r="AK120" i="4" s="1"/>
  <c r="BL124" i="3" a="1"/>
  <c r="BL124" i="3" s="1"/>
  <c r="BL125" i="3" s="1"/>
  <c r="BL65" i="3" s="1"/>
  <c r="BD72" i="3"/>
  <c r="Z53" i="3"/>
  <c r="T12" i="5" s="1"/>
  <c r="W68" i="3"/>
  <c r="Q13" i="5" s="1"/>
  <c r="AN68" i="3"/>
  <c r="AH13" i="5" s="1"/>
  <c r="AN53" i="3"/>
  <c r="AH12" i="5" s="1"/>
  <c r="AK68" i="3"/>
  <c r="AE13" i="5" s="1"/>
  <c r="AJ53" i="3"/>
  <c r="AD12" i="5" s="1"/>
  <c r="AI53" i="3"/>
  <c r="AC12" i="5" s="1"/>
  <c r="AB53" i="3"/>
  <c r="V12" i="5" s="1"/>
  <c r="AA68" i="3"/>
  <c r="U13" i="5" s="1"/>
  <c r="AT53" i="3"/>
  <c r="AN12" i="5" s="1"/>
  <c r="AK53" i="3"/>
  <c r="AE12" i="5" s="1"/>
  <c r="AE53" i="3"/>
  <c r="Y12" i="5" s="1"/>
  <c r="T53" i="3"/>
  <c r="N12" i="5" s="1"/>
  <c r="P53" i="3"/>
  <c r="J12" i="5" s="1"/>
  <c r="AL68" i="3"/>
  <c r="AF13" i="5" s="1"/>
  <c r="Y68" i="3"/>
  <c r="S13" i="5" s="1"/>
  <c r="BB68" i="3"/>
  <c r="AV13" i="5" s="1"/>
  <c r="BB53" i="3"/>
  <c r="AV12" i="5" s="1"/>
  <c r="AW68" i="3"/>
  <c r="AQ13" i="5" s="1"/>
  <c r="AI68" i="3"/>
  <c r="AC13" i="5" s="1"/>
  <c r="AZ68" i="3"/>
  <c r="AT13" i="5" s="1"/>
  <c r="AW53" i="3"/>
  <c r="AQ12" i="5" s="1"/>
  <c r="AD68" i="3"/>
  <c r="X13" i="5" s="1"/>
  <c r="Y53" i="3"/>
  <c r="S12" i="5" s="1"/>
  <c r="S14" i="5" s="1"/>
  <c r="S18" i="5" s="1"/>
  <c r="N68" i="3"/>
  <c r="H13" i="5" s="1"/>
  <c r="K53" i="3"/>
  <c r="E12" i="5" s="1"/>
  <c r="AZ53" i="3"/>
  <c r="AT12" i="5" s="1"/>
  <c r="AV53" i="3"/>
  <c r="AP12" i="5" s="1"/>
  <c r="AU53" i="3"/>
  <c r="AO12" i="5" s="1"/>
  <c r="AS53" i="3"/>
  <c r="AM12" i="5" s="1"/>
  <c r="AR53" i="3"/>
  <c r="AL12" i="5" s="1"/>
  <c r="AO68" i="3"/>
  <c r="AI13" i="5" s="1"/>
  <c r="AJ68" i="3"/>
  <c r="AD13" i="5" s="1"/>
  <c r="AH53" i="3"/>
  <c r="AB12" i="5" s="1"/>
  <c r="AG53" i="3"/>
  <c r="AA12" i="5" s="1"/>
  <c r="AG68" i="3"/>
  <c r="AA13" i="5" s="1"/>
  <c r="AC53" i="3"/>
  <c r="W12" i="5" s="1"/>
  <c r="X68" i="3"/>
  <c r="R13" i="5" s="1"/>
  <c r="V53" i="3"/>
  <c r="P12" i="5" s="1"/>
  <c r="T68" i="3"/>
  <c r="N13" i="5" s="1"/>
  <c r="U68" i="3"/>
  <c r="O13" i="5" s="1"/>
  <c r="N53" i="3"/>
  <c r="H12" i="5" s="1"/>
  <c r="L53" i="3"/>
  <c r="F12" i="5" s="1"/>
  <c r="L68" i="3"/>
  <c r="F13" i="5" s="1"/>
  <c r="BA68" i="3"/>
  <c r="AU13" i="5" s="1"/>
  <c r="AH68" i="3"/>
  <c r="AB13" i="5" s="1"/>
  <c r="AX68" i="3"/>
  <c r="AR13" i="5" s="1"/>
  <c r="BA53" i="3"/>
  <c r="AU12" i="5" s="1"/>
  <c r="AT68" i="3"/>
  <c r="AN13" i="5" s="1"/>
  <c r="AU68" i="3"/>
  <c r="AO13" i="5" s="1"/>
  <c r="AS68" i="3"/>
  <c r="AM13" i="5" s="1"/>
  <c r="AQ68" i="3"/>
  <c r="AK13" i="5" s="1"/>
  <c r="AM68" i="3"/>
  <c r="AG13" i="5" s="1"/>
  <c r="AD53" i="3"/>
  <c r="X12" i="5" s="1"/>
  <c r="AC68" i="3"/>
  <c r="W13" i="5" s="1"/>
  <c r="V68" i="3"/>
  <c r="P13" i="5" s="1"/>
  <c r="Q53" i="3"/>
  <c r="K12" i="5" s="1"/>
  <c r="O68" i="3"/>
  <c r="I13" i="5" s="1"/>
  <c r="M53" i="3"/>
  <c r="G12" i="5" s="1"/>
  <c r="AX53" i="3"/>
  <c r="AR12" i="5" s="1"/>
  <c r="AY53" i="3"/>
  <c r="AS12" i="5" s="1"/>
  <c r="AY68" i="3"/>
  <c r="AS13" i="5" s="1"/>
  <c r="AV68" i="3"/>
  <c r="AP13" i="5" s="1"/>
  <c r="AQ53" i="3"/>
  <c r="AK12" i="5" s="1"/>
  <c r="AK14" i="5" s="1"/>
  <c r="AK18" i="5" s="1"/>
  <c r="AR68" i="3"/>
  <c r="AL13" i="5" s="1"/>
  <c r="AP53" i="3"/>
  <c r="AJ12" i="5" s="1"/>
  <c r="AP68" i="3"/>
  <c r="AJ13" i="5" s="1"/>
  <c r="AO53" i="3"/>
  <c r="AI12" i="5" s="1"/>
  <c r="AM53" i="3"/>
  <c r="AG12" i="5" s="1"/>
  <c r="AG14" i="5" s="1"/>
  <c r="AG18" i="5" s="1"/>
  <c r="AL53" i="3"/>
  <c r="AF12" i="5" s="1"/>
  <c r="AF53" i="3"/>
  <c r="Z12" i="5" s="1"/>
  <c r="AF68" i="3"/>
  <c r="Z13" i="5" s="1"/>
  <c r="AE68" i="3"/>
  <c r="Y13" i="5" s="1"/>
  <c r="AA53" i="3"/>
  <c r="U12" i="5" s="1"/>
  <c r="AB68" i="3"/>
  <c r="V13" i="5" s="1"/>
  <c r="Z68" i="3"/>
  <c r="T13" i="5" s="1"/>
  <c r="X53" i="3"/>
  <c r="R12" i="5" s="1"/>
  <c r="W53" i="3"/>
  <c r="Q12" i="5" s="1"/>
  <c r="Q14" i="5" s="1"/>
  <c r="Q18" i="5" s="1"/>
  <c r="U53" i="3"/>
  <c r="O12" i="5" s="1"/>
  <c r="R53" i="3"/>
  <c r="L12" i="5" s="1"/>
  <c r="S53" i="3"/>
  <c r="M12" i="5" s="1"/>
  <c r="S68" i="3"/>
  <c r="M13" i="5" s="1"/>
  <c r="R68" i="3"/>
  <c r="L13" i="5" s="1"/>
  <c r="Q68" i="3"/>
  <c r="K13" i="5" s="1"/>
  <c r="O53" i="3"/>
  <c r="I12" i="5" s="1"/>
  <c r="P68" i="3"/>
  <c r="J13" i="5" s="1"/>
  <c r="M68" i="3"/>
  <c r="G13" i="5" s="1"/>
  <c r="K68" i="3"/>
  <c r="E13" i="5" s="1"/>
  <c r="BJ53" i="3" l="1"/>
  <c r="BD12" i="5" s="1"/>
  <c r="BJ58" i="3"/>
  <c r="BJ66" i="3"/>
  <c r="BJ68" i="3" s="1"/>
  <c r="BD13" i="5" s="1"/>
  <c r="BL59" i="3"/>
  <c r="BL60" i="3"/>
  <c r="BL61" i="3"/>
  <c r="BL63" i="3"/>
  <c r="BL62" i="3"/>
  <c r="BL48" i="3"/>
  <c r="BL49" i="3"/>
  <c r="BL50" i="3"/>
  <c r="BL51" i="3"/>
  <c r="BL47" i="3"/>
  <c r="BL64" i="3"/>
  <c r="BE5" i="5"/>
  <c r="BK36" i="3"/>
  <c r="BK38" i="3"/>
  <c r="BK37" i="3"/>
  <c r="BK39" i="3"/>
  <c r="BK59" i="3"/>
  <c r="BK61" i="3"/>
  <c r="BK63" i="3"/>
  <c r="BK64" i="3"/>
  <c r="BK62" i="3"/>
  <c r="BK48" i="3"/>
  <c r="BK49" i="3"/>
  <c r="BK50" i="3"/>
  <c r="BK51" i="3"/>
  <c r="BK60" i="3"/>
  <c r="BK47" i="3"/>
  <c r="BN113" i="3"/>
  <c r="T127" i="4"/>
  <c r="N63" i="5" s="1"/>
  <c r="BM120" i="3"/>
  <c r="BN114" i="3"/>
  <c r="W82" i="3"/>
  <c r="P41" i="5"/>
  <c r="AI14" i="5"/>
  <c r="AI18" i="5" s="1"/>
  <c r="BA14" i="5"/>
  <c r="BA18" i="5" s="1"/>
  <c r="BG72" i="3"/>
  <c r="BG74" i="3" s="1"/>
  <c r="BN115" i="3"/>
  <c r="BN112" i="3"/>
  <c r="BK29" i="3"/>
  <c r="BK66" i="3" s="1"/>
  <c r="BE7" i="5"/>
  <c r="BM119" i="3"/>
  <c r="BM10" i="3" s="1"/>
  <c r="BN111" i="3"/>
  <c r="BM106" i="3"/>
  <c r="BM20" i="3" s="1"/>
  <c r="BJ41" i="3"/>
  <c r="BD11" i="5" s="1"/>
  <c r="BM117" i="3"/>
  <c r="BM121" i="3"/>
  <c r="BM12" i="3" s="1"/>
  <c r="BL20" i="3"/>
  <c r="BM118" i="3"/>
  <c r="BM21" i="3"/>
  <c r="BM23" i="3"/>
  <c r="BM108" i="3"/>
  <c r="BM105" i="3"/>
  <c r="BL19" i="3"/>
  <c r="BN103" i="3"/>
  <c r="BN109" i="3" s="1"/>
  <c r="BN102" i="3"/>
  <c r="BN101" i="3"/>
  <c r="BN107" i="3" s="1"/>
  <c r="BN100" i="3"/>
  <c r="BN99" i="3"/>
  <c r="BN81" i="3"/>
  <c r="BH36" i="5" s="1"/>
  <c r="BO2" i="3"/>
  <c r="BM123" i="3"/>
  <c r="BL8" i="3"/>
  <c r="BL14" i="3" s="1"/>
  <c r="W14" i="5"/>
  <c r="W18" i="5" s="1"/>
  <c r="AF14" i="5"/>
  <c r="AF18" i="5" s="1"/>
  <c r="AJ14" i="5"/>
  <c r="AJ18" i="5" s="1"/>
  <c r="X14" i="5"/>
  <c r="X18" i="5" s="1"/>
  <c r="L14" i="5"/>
  <c r="L18" i="5" s="1"/>
  <c r="AR14" i="5"/>
  <c r="AR18" i="5" s="1"/>
  <c r="AV14" i="5"/>
  <c r="AV18" i="5" s="1"/>
  <c r="AP14" i="5"/>
  <c r="AP18" i="5" s="1"/>
  <c r="AH14" i="5"/>
  <c r="AH18" i="5" s="1"/>
  <c r="R14" i="5"/>
  <c r="R18" i="5" s="1"/>
  <c r="I14" i="5"/>
  <c r="I18" i="5" s="1"/>
  <c r="AQ14" i="5"/>
  <c r="AQ18" i="5" s="1"/>
  <c r="V14" i="5"/>
  <c r="V18" i="5" s="1"/>
  <c r="AM14" i="5"/>
  <c r="AM18" i="5" s="1"/>
  <c r="M14" i="5"/>
  <c r="M18" i="5" s="1"/>
  <c r="AS14" i="5"/>
  <c r="AS18" i="5" s="1"/>
  <c r="K14" i="5"/>
  <c r="K18" i="5" s="1"/>
  <c r="AO14" i="5"/>
  <c r="AO18" i="5" s="1"/>
  <c r="N14" i="5"/>
  <c r="N18" i="5" s="1"/>
  <c r="T14" i="5"/>
  <c r="T18" i="5" s="1"/>
  <c r="Y14" i="5"/>
  <c r="Y18" i="5" s="1"/>
  <c r="O14" i="5"/>
  <c r="O18" i="5" s="1"/>
  <c r="Z14" i="5"/>
  <c r="Z18" i="5" s="1"/>
  <c r="G14" i="5"/>
  <c r="G18" i="5" s="1"/>
  <c r="F14" i="5"/>
  <c r="F18" i="5" s="1"/>
  <c r="P14" i="5"/>
  <c r="P18" i="5" s="1"/>
  <c r="AA14" i="5"/>
  <c r="AA18" i="5" s="1"/>
  <c r="AL14" i="5"/>
  <c r="AL18" i="5" s="1"/>
  <c r="AT14" i="5"/>
  <c r="AT18" i="5" s="1"/>
  <c r="AE14" i="5"/>
  <c r="AE18" i="5" s="1"/>
  <c r="AC14" i="5"/>
  <c r="AC18" i="5" s="1"/>
  <c r="BI72" i="3"/>
  <c r="BI74" i="3" s="1"/>
  <c r="BC13" i="5"/>
  <c r="BC14" i="5" s="1"/>
  <c r="BC18" i="5" s="1"/>
  <c r="AU14" i="5"/>
  <c r="AU18" i="5" s="1"/>
  <c r="U14" i="5"/>
  <c r="U18" i="5" s="1"/>
  <c r="H14" i="5"/>
  <c r="H18" i="5" s="1"/>
  <c r="AB14" i="5"/>
  <c r="AB18" i="5" s="1"/>
  <c r="E14" i="5"/>
  <c r="E45" i="5" s="1"/>
  <c r="J14" i="5"/>
  <c r="J18" i="5" s="1"/>
  <c r="AN14" i="5"/>
  <c r="AN18" i="5" s="1"/>
  <c r="AD14" i="5"/>
  <c r="AD18" i="5" s="1"/>
  <c r="AK121" i="4"/>
  <c r="AL119" i="4" s="1"/>
  <c r="AK122" i="4"/>
  <c r="AJ122" i="4"/>
  <c r="BD74" i="3"/>
  <c r="K72" i="3"/>
  <c r="K74" i="3" s="1"/>
  <c r="AI72" i="3"/>
  <c r="AI74" i="3" s="1"/>
  <c r="AA72" i="3"/>
  <c r="AA74" i="3" s="1"/>
  <c r="W72" i="3"/>
  <c r="Z72" i="3"/>
  <c r="Z74" i="3" s="1"/>
  <c r="AC72" i="3"/>
  <c r="AC74" i="3" s="1"/>
  <c r="T72" i="3"/>
  <c r="T74" i="3" s="1"/>
  <c r="AU72" i="3"/>
  <c r="AU74" i="3" s="1"/>
  <c r="AK72" i="3"/>
  <c r="AG72" i="3"/>
  <c r="AP72" i="3"/>
  <c r="AB72" i="3"/>
  <c r="AV72" i="3"/>
  <c r="AL72" i="3"/>
  <c r="AE72" i="3"/>
  <c r="AJ72" i="3"/>
  <c r="P72" i="3"/>
  <c r="AT72" i="3"/>
  <c r="AN72" i="3"/>
  <c r="AQ72" i="3"/>
  <c r="Y72" i="3"/>
  <c r="BB72" i="3"/>
  <c r="M72" i="3"/>
  <c r="R72" i="3"/>
  <c r="O72" i="3"/>
  <c r="AO72" i="3"/>
  <c r="S72" i="3"/>
  <c r="AY72" i="3"/>
  <c r="AM72" i="3"/>
  <c r="AH72" i="3"/>
  <c r="N72" i="3"/>
  <c r="AW72" i="3"/>
  <c r="AD72" i="3"/>
  <c r="AR72" i="3"/>
  <c r="L72" i="3"/>
  <c r="X72" i="3"/>
  <c r="V72" i="3"/>
  <c r="Q72" i="3"/>
  <c r="AF72" i="3"/>
  <c r="AS72" i="3"/>
  <c r="AX72" i="3"/>
  <c r="BA72" i="3"/>
  <c r="U72" i="3"/>
  <c r="AZ72" i="3"/>
  <c r="BO113" i="3" l="1"/>
  <c r="BK53" i="3"/>
  <c r="BE12" i="5" s="1"/>
  <c r="BF5" i="5"/>
  <c r="BL36" i="3"/>
  <c r="BL38" i="3"/>
  <c r="BL39" i="3"/>
  <c r="BL37" i="3"/>
  <c r="BM124" i="3" a="1"/>
  <c r="BM124" i="3" s="1"/>
  <c r="BM125" i="3" s="1"/>
  <c r="BM65" i="3" s="1"/>
  <c r="BN117" i="3"/>
  <c r="BN120" i="3"/>
  <c r="U125" i="4"/>
  <c r="O61" i="5" s="1"/>
  <c r="BD14" i="5"/>
  <c r="BD18" i="5" s="1"/>
  <c r="BD30" i="5" s="1"/>
  <c r="BK41" i="3"/>
  <c r="BE11" i="5" s="1"/>
  <c r="Q37" i="5"/>
  <c r="W84" i="3"/>
  <c r="Q39" i="5" s="1"/>
  <c r="Q22" i="5"/>
  <c r="Q26" i="5" s="1"/>
  <c r="W83" i="3"/>
  <c r="K136" i="4"/>
  <c r="K137" i="4" s="1"/>
  <c r="AY30" i="5"/>
  <c r="AW30" i="5"/>
  <c r="G26" i="5"/>
  <c r="R30" i="5"/>
  <c r="H26" i="5"/>
  <c r="S30" i="5"/>
  <c r="K26" i="5"/>
  <c r="V30" i="5"/>
  <c r="AG30" i="5"/>
  <c r="AS30" i="5"/>
  <c r="L26" i="5"/>
  <c r="W30" i="5"/>
  <c r="AH30" i="5"/>
  <c r="AT30" i="5"/>
  <c r="J26" i="5"/>
  <c r="U30" i="5"/>
  <c r="AF30" i="5"/>
  <c r="AN30" i="5"/>
  <c r="AL30" i="5"/>
  <c r="AK30" i="5"/>
  <c r="AE30" i="5"/>
  <c r="BB30" i="5"/>
  <c r="BA30" i="5"/>
  <c r="AI30" i="5"/>
  <c r="AD30" i="5"/>
  <c r="AB30" i="5"/>
  <c r="AP30" i="5"/>
  <c r="P26" i="5"/>
  <c r="AA30" i="5"/>
  <c r="O26" i="5"/>
  <c r="Z30" i="5"/>
  <c r="N26" i="5"/>
  <c r="Y30" i="5"/>
  <c r="M26" i="5"/>
  <c r="X30" i="5"/>
  <c r="I26" i="5"/>
  <c r="T30" i="5"/>
  <c r="AU30" i="5"/>
  <c r="AR30" i="5"/>
  <c r="AO30" i="5"/>
  <c r="AM30" i="5"/>
  <c r="F26" i="5"/>
  <c r="Q30" i="5"/>
  <c r="AJ30" i="5"/>
  <c r="AZ30" i="5"/>
  <c r="AX30" i="5"/>
  <c r="AC30" i="5"/>
  <c r="BC30" i="5"/>
  <c r="AQ30" i="5"/>
  <c r="AV30" i="5"/>
  <c r="BN121" i="3"/>
  <c r="BN12" i="3" s="1"/>
  <c r="BN123" i="3"/>
  <c r="BK58" i="3"/>
  <c r="BK68" i="3" s="1"/>
  <c r="BJ72" i="3"/>
  <c r="BJ74" i="3" s="1"/>
  <c r="BN106" i="3"/>
  <c r="BN20" i="3" s="1"/>
  <c r="BN118" i="3"/>
  <c r="BN119" i="3"/>
  <c r="BN10" i="3" s="1"/>
  <c r="E18" i="5"/>
  <c r="BM9" i="3"/>
  <c r="BL25" i="3"/>
  <c r="BF6" i="5" s="1"/>
  <c r="BO111" i="3"/>
  <c r="BO112" i="3"/>
  <c r="BN21" i="3"/>
  <c r="BN105" i="3"/>
  <c r="BN8" i="3" s="1"/>
  <c r="BM19" i="3"/>
  <c r="BM8" i="3"/>
  <c r="BN23" i="3"/>
  <c r="BO100" i="3"/>
  <c r="BO99" i="3"/>
  <c r="BO103" i="3"/>
  <c r="BO109" i="3" s="1"/>
  <c r="BO102" i="3"/>
  <c r="BO101" i="3"/>
  <c r="BO107" i="3" s="1"/>
  <c r="BP2" i="3"/>
  <c r="BO81" i="3"/>
  <c r="BI36" i="5" s="1"/>
  <c r="BO115" i="3"/>
  <c r="BO114" i="3"/>
  <c r="BN108" i="3"/>
  <c r="BM22" i="3"/>
  <c r="BM11" i="3"/>
  <c r="K91" i="3"/>
  <c r="BL53" i="3"/>
  <c r="BF12" i="5" s="1"/>
  <c r="AL120" i="4"/>
  <c r="AL121" i="4" s="1"/>
  <c r="AM119" i="4" s="1"/>
  <c r="W74" i="3"/>
  <c r="T91" i="3"/>
  <c r="AR74" i="3"/>
  <c r="S74" i="3"/>
  <c r="S91" i="3"/>
  <c r="AN74" i="3"/>
  <c r="AE74" i="3"/>
  <c r="AP74" i="3"/>
  <c r="V74" i="3"/>
  <c r="V91" i="3"/>
  <c r="AS74" i="3"/>
  <c r="X74" i="3"/>
  <c r="AD74" i="3"/>
  <c r="AM74" i="3"/>
  <c r="AO74" i="3"/>
  <c r="BB74" i="3"/>
  <c r="AT74" i="3"/>
  <c r="AL74" i="3"/>
  <c r="AG74" i="3"/>
  <c r="AX74" i="3"/>
  <c r="M74" i="3"/>
  <c r="M91" i="3"/>
  <c r="U74" i="3"/>
  <c r="U91" i="3"/>
  <c r="AF74" i="3"/>
  <c r="L74" i="3"/>
  <c r="L91" i="3"/>
  <c r="AW74" i="3"/>
  <c r="O74" i="3"/>
  <c r="O91" i="3"/>
  <c r="Y74" i="3"/>
  <c r="P74" i="3"/>
  <c r="P91" i="3"/>
  <c r="AV74" i="3"/>
  <c r="AZ74" i="3"/>
  <c r="AH74" i="3"/>
  <c r="BA74" i="3"/>
  <c r="Q74" i="3"/>
  <c r="Q91" i="3"/>
  <c r="N74" i="3"/>
  <c r="N91" i="3"/>
  <c r="AY74" i="3"/>
  <c r="R74" i="3"/>
  <c r="R91" i="3"/>
  <c r="AQ74" i="3"/>
  <c r="AJ74" i="3"/>
  <c r="AB74" i="3"/>
  <c r="AK74" i="3"/>
  <c r="BF7" i="5" l="1"/>
  <c r="BM59" i="3"/>
  <c r="BM60" i="3"/>
  <c r="BM61" i="3"/>
  <c r="BM62" i="3"/>
  <c r="BM63" i="3"/>
  <c r="BM48" i="3"/>
  <c r="BM50" i="3"/>
  <c r="BM47" i="3"/>
  <c r="BM49" i="3"/>
  <c r="BM51" i="3"/>
  <c r="BM64" i="3"/>
  <c r="BN124" i="3" a="1"/>
  <c r="BN124" i="3" s="1"/>
  <c r="BN125" i="3" s="1"/>
  <c r="U126" i="4"/>
  <c r="O62" i="5" s="1"/>
  <c r="E26" i="5"/>
  <c r="E79" i="5"/>
  <c r="E80" i="5" s="1"/>
  <c r="BO118" i="3"/>
  <c r="K128" i="4"/>
  <c r="K129" i="4" s="1"/>
  <c r="E72" i="5"/>
  <c r="Q38" i="5"/>
  <c r="W85" i="3"/>
  <c r="W91" i="3"/>
  <c r="AU31" i="5"/>
  <c r="AU32" i="5" s="1"/>
  <c r="AU79" i="5" s="1"/>
  <c r="AE31" i="5"/>
  <c r="AE32" i="5" s="1"/>
  <c r="AE79" i="5" s="1"/>
  <c r="AF31" i="5"/>
  <c r="AF32" i="5" s="1"/>
  <c r="AF79" i="5" s="1"/>
  <c r="V31" i="5"/>
  <c r="V32" i="5" s="1"/>
  <c r="V79" i="5" s="1"/>
  <c r="AX31" i="5"/>
  <c r="AX32" i="5" s="1"/>
  <c r="AX79" i="5" s="1"/>
  <c r="T31" i="5"/>
  <c r="T32" i="5" s="1"/>
  <c r="T79" i="5" s="1"/>
  <c r="AA31" i="5"/>
  <c r="AA32" i="5" s="1"/>
  <c r="AA79" i="5" s="1"/>
  <c r="BA31" i="5"/>
  <c r="BA32" i="5" s="1"/>
  <c r="BA79" i="5" s="1"/>
  <c r="AH31" i="5"/>
  <c r="AH32" i="5" s="1"/>
  <c r="AH79" i="5" s="1"/>
  <c r="AS31" i="5"/>
  <c r="AS32" i="5" s="1"/>
  <c r="AS79" i="5" s="1"/>
  <c r="BC31" i="5"/>
  <c r="BC32" i="5" s="1"/>
  <c r="BC79" i="5" s="1"/>
  <c r="AZ31" i="5"/>
  <c r="AZ32" i="5" s="1"/>
  <c r="AZ79" i="5" s="1"/>
  <c r="AD31" i="5"/>
  <c r="AD32" i="5" s="1"/>
  <c r="AD79" i="5" s="1"/>
  <c r="BB31" i="5"/>
  <c r="BB32" i="5" s="1"/>
  <c r="BB79" i="5" s="1"/>
  <c r="AK31" i="5"/>
  <c r="AK32" i="5" s="1"/>
  <c r="AK79" i="5" s="1"/>
  <c r="AN31" i="5"/>
  <c r="AN32" i="5" s="1"/>
  <c r="AN79" i="5" s="1"/>
  <c r="U31" i="5"/>
  <c r="U32" i="5" s="1"/>
  <c r="U79" i="5" s="1"/>
  <c r="AG31" i="5"/>
  <c r="AG32" i="5" s="1"/>
  <c r="AG79" i="5" s="1"/>
  <c r="S31" i="5"/>
  <c r="S32" i="5" s="1"/>
  <c r="S79" i="5" s="1"/>
  <c r="AW31" i="5"/>
  <c r="AW32" i="5" s="1"/>
  <c r="AW79" i="5" s="1"/>
  <c r="AQ31" i="5"/>
  <c r="AQ32" i="5" s="1"/>
  <c r="AQ79" i="5" s="1"/>
  <c r="AL31" i="5"/>
  <c r="AL32" i="5" s="1"/>
  <c r="AL79" i="5" s="1"/>
  <c r="AT31" i="5"/>
  <c r="AT32" i="5" s="1"/>
  <c r="AT79" i="5" s="1"/>
  <c r="R31" i="5"/>
  <c r="R32" i="5" s="1"/>
  <c r="R79" i="5" s="1"/>
  <c r="Q31" i="5"/>
  <c r="Q32" i="5" s="1"/>
  <c r="AO31" i="5"/>
  <c r="AO32" i="5" s="1"/>
  <c r="AO79" i="5" s="1"/>
  <c r="Y31" i="5"/>
  <c r="Y32" i="5" s="1"/>
  <c r="Y79" i="5" s="1"/>
  <c r="AB31" i="5"/>
  <c r="AB32" i="5" s="1"/>
  <c r="AB79" i="5" s="1"/>
  <c r="AV31" i="5"/>
  <c r="AV32" i="5" s="1"/>
  <c r="AV79" i="5" s="1"/>
  <c r="AC31" i="5"/>
  <c r="AC32" i="5" s="1"/>
  <c r="AC79" i="5" s="1"/>
  <c r="AJ31" i="5"/>
  <c r="AJ32" i="5" s="1"/>
  <c r="AJ79" i="5" s="1"/>
  <c r="AM31" i="5"/>
  <c r="AM32" i="5" s="1"/>
  <c r="AM79" i="5" s="1"/>
  <c r="AR31" i="5"/>
  <c r="AR32" i="5" s="1"/>
  <c r="AR79" i="5" s="1"/>
  <c r="X31" i="5"/>
  <c r="X32" i="5" s="1"/>
  <c r="X79" i="5" s="1"/>
  <c r="Z31" i="5"/>
  <c r="Z32" i="5" s="1"/>
  <c r="Z79" i="5" s="1"/>
  <c r="AP31" i="5"/>
  <c r="AP32" i="5" s="1"/>
  <c r="AP79" i="5" s="1"/>
  <c r="AI31" i="5"/>
  <c r="AI32" i="5" s="1"/>
  <c r="AI79" i="5" s="1"/>
  <c r="BD31" i="5"/>
  <c r="BD32" i="5" s="1"/>
  <c r="BD79" i="5" s="1"/>
  <c r="W31" i="5"/>
  <c r="W32" i="5" s="1"/>
  <c r="W79" i="5" s="1"/>
  <c r="AY31" i="5"/>
  <c r="AY32" i="5" s="1"/>
  <c r="AY79" i="5" s="1"/>
  <c r="O30" i="5"/>
  <c r="P30" i="5"/>
  <c r="BO117" i="3"/>
  <c r="BP111" i="3"/>
  <c r="BN9" i="3"/>
  <c r="BL29" i="3"/>
  <c r="BL66" i="3" s="1"/>
  <c r="BO121" i="3"/>
  <c r="BO12" i="3" s="1"/>
  <c r="BP114" i="3"/>
  <c r="BM25" i="3"/>
  <c r="BG6" i="5" s="1"/>
  <c r="BP115" i="3"/>
  <c r="BP112" i="3"/>
  <c r="BO106" i="3"/>
  <c r="BO119" i="3"/>
  <c r="BO10" i="3" s="1"/>
  <c r="BO23" i="3"/>
  <c r="BO21" i="3"/>
  <c r="BM14" i="3"/>
  <c r="BO120" i="3"/>
  <c r="BO108" i="3"/>
  <c r="BN22" i="3"/>
  <c r="BO123" i="3"/>
  <c r="BP103" i="3"/>
  <c r="BP109" i="3" s="1"/>
  <c r="BP102" i="3"/>
  <c r="BP100" i="3"/>
  <c r="BP99" i="3"/>
  <c r="BP117" i="3" s="1"/>
  <c r="BP101" i="3"/>
  <c r="BP107" i="3" s="1"/>
  <c r="BQ2" i="3"/>
  <c r="BP81" i="3"/>
  <c r="BJ36" i="5" s="1"/>
  <c r="BL41" i="3"/>
  <c r="BF11" i="5" s="1"/>
  <c r="BP113" i="3"/>
  <c r="BQ113" i="3" s="1"/>
  <c r="BO105" i="3"/>
  <c r="BN19" i="3"/>
  <c r="BN11" i="3"/>
  <c r="BN14" i="3" s="1"/>
  <c r="BK72" i="3"/>
  <c r="BK74" i="3" s="1"/>
  <c r="BE13" i="5"/>
  <c r="BE14" i="5" s="1"/>
  <c r="AM120" i="4"/>
  <c r="AM121" i="4" s="1"/>
  <c r="AN119" i="4" s="1"/>
  <c r="AL122" i="4"/>
  <c r="BM53" i="3" l="1"/>
  <c r="BG12" i="5" s="1"/>
  <c r="BN59" i="3"/>
  <c r="BN60" i="3"/>
  <c r="BN61" i="3"/>
  <c r="BN62" i="3"/>
  <c r="BN63" i="3"/>
  <c r="BN64" i="3"/>
  <c r="BN48" i="3"/>
  <c r="BN53" i="3" s="1"/>
  <c r="BH12" i="5" s="1"/>
  <c r="BN50" i="3"/>
  <c r="BN47" i="3"/>
  <c r="BN49" i="3"/>
  <c r="BN51" i="3"/>
  <c r="BH5" i="5"/>
  <c r="BN36" i="3"/>
  <c r="BN37" i="3"/>
  <c r="BN39" i="3"/>
  <c r="BN38" i="3"/>
  <c r="BO124" i="3" a="1"/>
  <c r="BO124" i="3" s="1"/>
  <c r="BO125" i="3" s="1"/>
  <c r="BO65" i="3" s="1"/>
  <c r="BM36" i="3"/>
  <c r="BM37" i="3"/>
  <c r="BM38" i="3"/>
  <c r="BM39" i="3"/>
  <c r="BN65" i="3"/>
  <c r="BO9" i="3"/>
  <c r="U127" i="4"/>
  <c r="O63" i="5" s="1"/>
  <c r="BQ111" i="3"/>
  <c r="E65" i="5"/>
  <c r="Q45" i="5"/>
  <c r="W136" i="4" s="1"/>
  <c r="Q79" i="5"/>
  <c r="E64" i="5"/>
  <c r="BP120" i="3"/>
  <c r="K131" i="4"/>
  <c r="K134" i="4"/>
  <c r="K130" i="4"/>
  <c r="W86" i="3"/>
  <c r="Q40" i="5"/>
  <c r="K133" i="4"/>
  <c r="P31" i="5"/>
  <c r="P32" i="5" s="1"/>
  <c r="O31" i="5"/>
  <c r="O32" i="5" s="1"/>
  <c r="BE18" i="5"/>
  <c r="BP106" i="3"/>
  <c r="BP20" i="3" s="1"/>
  <c r="BO20" i="3"/>
  <c r="BL58" i="3"/>
  <c r="BP123" i="3"/>
  <c r="BP118" i="3"/>
  <c r="BO11" i="3"/>
  <c r="BP119" i="3"/>
  <c r="BP10" i="3" s="1"/>
  <c r="BP121" i="3"/>
  <c r="BP12" i="3" s="1"/>
  <c r="BN25" i="3"/>
  <c r="BH6" i="5" s="1"/>
  <c r="BH7" i="5" s="1"/>
  <c r="BP21" i="3"/>
  <c r="BP23" i="3"/>
  <c r="BP105" i="3"/>
  <c r="BO19" i="3"/>
  <c r="BQ112" i="3"/>
  <c r="BQ102" i="3"/>
  <c r="BQ101" i="3"/>
  <c r="BQ107" i="3" s="1"/>
  <c r="BQ100" i="3"/>
  <c r="BQ99" i="3"/>
  <c r="BQ117" i="3" s="1"/>
  <c r="BQ103" i="3"/>
  <c r="BQ109" i="3" s="1"/>
  <c r="BR2" i="3"/>
  <c r="BQ81" i="3"/>
  <c r="BK36" i="5" s="1"/>
  <c r="BP108" i="3"/>
  <c r="BO22" i="3"/>
  <c r="BO8" i="3"/>
  <c r="BG5" i="5"/>
  <c r="BG7" i="5" s="1"/>
  <c r="BM29" i="3"/>
  <c r="BM66" i="3" s="1"/>
  <c r="BP8" i="3"/>
  <c r="BQ114" i="3"/>
  <c r="BQ115" i="3"/>
  <c r="AM122" i="4"/>
  <c r="AN120" i="4"/>
  <c r="AN121" i="4" s="1"/>
  <c r="AO119" i="4" s="1"/>
  <c r="BP124" i="3" l="1" a="1"/>
  <c r="BP124" i="3" s="1"/>
  <c r="BP125" i="3" s="1"/>
  <c r="BP65" i="3" s="1"/>
  <c r="BO60" i="3"/>
  <c r="BO62" i="3"/>
  <c r="BO59" i="3"/>
  <c r="BO63" i="3"/>
  <c r="BO64" i="3"/>
  <c r="BO48" i="3"/>
  <c r="BO49" i="3"/>
  <c r="BO50" i="3"/>
  <c r="BO51" i="3"/>
  <c r="BO61" i="3"/>
  <c r="BO47" i="3"/>
  <c r="BO53" i="3" s="1"/>
  <c r="BI12" i="5" s="1"/>
  <c r="V125" i="4"/>
  <c r="V126" i="4" s="1"/>
  <c r="P62" i="5" s="1"/>
  <c r="E70" i="5"/>
  <c r="E67" i="5"/>
  <c r="E69" i="5"/>
  <c r="E66" i="5"/>
  <c r="O45" i="5"/>
  <c r="U136" i="4" s="1"/>
  <c r="O79" i="5"/>
  <c r="P45" i="5"/>
  <c r="V136" i="4" s="1"/>
  <c r="P79" i="5"/>
  <c r="BR115" i="3"/>
  <c r="X82" i="3"/>
  <c r="Q41" i="5"/>
  <c r="BE30" i="5"/>
  <c r="BR114" i="3"/>
  <c r="BQ118" i="3"/>
  <c r="BP9" i="3"/>
  <c r="BQ106" i="3"/>
  <c r="BQ20" i="3" s="1"/>
  <c r="BN29" i="3"/>
  <c r="BN66" i="3" s="1"/>
  <c r="BO14" i="3"/>
  <c r="BL68" i="3"/>
  <c r="BQ119" i="3"/>
  <c r="BQ10" i="3" s="1"/>
  <c r="BN41" i="3"/>
  <c r="BH11" i="5" s="1"/>
  <c r="BQ120" i="3"/>
  <c r="BQ123" i="3"/>
  <c r="BM41" i="3"/>
  <c r="BG11" i="5" s="1"/>
  <c r="BQ23" i="3"/>
  <c r="BQ21" i="3"/>
  <c r="BR103" i="3"/>
  <c r="BR109" i="3" s="1"/>
  <c r="BR102" i="3"/>
  <c r="BR101" i="3"/>
  <c r="BR107" i="3" s="1"/>
  <c r="BR100" i="3"/>
  <c r="BR99" i="3"/>
  <c r="BS2" i="3"/>
  <c r="BR81" i="3"/>
  <c r="BL36" i="5" s="1"/>
  <c r="BR112" i="3"/>
  <c r="BQ121" i="3"/>
  <c r="BQ12" i="3" s="1"/>
  <c r="BM58" i="3"/>
  <c r="BQ108" i="3"/>
  <c r="BP22" i="3"/>
  <c r="BO25" i="3"/>
  <c r="BR111" i="3"/>
  <c r="BR113" i="3"/>
  <c r="BQ105" i="3"/>
  <c r="BP19" i="3"/>
  <c r="BP11" i="3"/>
  <c r="AO120" i="4"/>
  <c r="AO122" i="4" s="1"/>
  <c r="AN122" i="4"/>
  <c r="BO37" i="3" l="1"/>
  <c r="BO36" i="3"/>
  <c r="BO39" i="3"/>
  <c r="BO38" i="3"/>
  <c r="BQ124" i="3" a="1"/>
  <c r="BQ124" i="3" s="1"/>
  <c r="BQ125" i="3" s="1"/>
  <c r="BQ65" i="3" s="1"/>
  <c r="BP59" i="3"/>
  <c r="BP60" i="3"/>
  <c r="BP62" i="3"/>
  <c r="BP64" i="3"/>
  <c r="BP48" i="3"/>
  <c r="BP49" i="3"/>
  <c r="BP50" i="3"/>
  <c r="BP53" i="3" s="1"/>
  <c r="BJ12" i="5" s="1"/>
  <c r="BP63" i="3"/>
  <c r="BP47" i="3"/>
  <c r="BP51" i="3"/>
  <c r="BP61" i="3"/>
  <c r="BP14" i="3"/>
  <c r="V127" i="4"/>
  <c r="P63" i="5" s="1"/>
  <c r="P61" i="5"/>
  <c r="BS115" i="3"/>
  <c r="BR106" i="3"/>
  <c r="BQ9" i="3"/>
  <c r="R22" i="5"/>
  <c r="R26" i="5" s="1"/>
  <c r="R37" i="5"/>
  <c r="X84" i="3"/>
  <c r="R39" i="5" s="1"/>
  <c r="X83" i="3"/>
  <c r="BE31" i="5"/>
  <c r="BE32" i="5" s="1"/>
  <c r="BE79" i="5" s="1"/>
  <c r="BR120" i="3"/>
  <c r="BR121" i="3"/>
  <c r="BR12" i="3" s="1"/>
  <c r="BR119" i="3"/>
  <c r="BR10" i="3" s="1"/>
  <c r="BI5" i="5"/>
  <c r="BN58" i="3"/>
  <c r="BF13" i="5"/>
  <c r="BF14" i="5" s="1"/>
  <c r="BF18" i="5" s="1"/>
  <c r="BL72" i="3"/>
  <c r="BL74" i="3" s="1"/>
  <c r="BS114" i="3"/>
  <c r="BP25" i="3"/>
  <c r="BJ6" i="5" s="1"/>
  <c r="BS112" i="3"/>
  <c r="BS111" i="3"/>
  <c r="BR123" i="3"/>
  <c r="BS113" i="3"/>
  <c r="BR118" i="3"/>
  <c r="BR9" i="3" s="1"/>
  <c r="BM68" i="3"/>
  <c r="BR117" i="3"/>
  <c r="BR20" i="3"/>
  <c r="BR21" i="3"/>
  <c r="BR23" i="3"/>
  <c r="BR105" i="3"/>
  <c r="BQ19" i="3"/>
  <c r="BI6" i="5"/>
  <c r="BO29" i="3"/>
  <c r="BO66" i="3" s="1"/>
  <c r="BQ8" i="3"/>
  <c r="BJ5" i="5"/>
  <c r="BR108" i="3"/>
  <c r="BQ22" i="3"/>
  <c r="BQ11" i="3"/>
  <c r="BS101" i="3"/>
  <c r="BS107" i="3" s="1"/>
  <c r="BS100" i="3"/>
  <c r="BS106" i="3" s="1"/>
  <c r="BS99" i="3"/>
  <c r="BS103" i="3"/>
  <c r="BS109" i="3" s="1"/>
  <c r="BS102" i="3"/>
  <c r="BT2" i="3"/>
  <c r="BS81" i="3"/>
  <c r="BM36" i="5" s="1"/>
  <c r="AO121" i="4"/>
  <c r="AP119" i="4" s="1"/>
  <c r="BR124" i="3" l="1" a="1"/>
  <c r="BR124" i="3" s="1"/>
  <c r="BR125" i="3" s="1"/>
  <c r="BR65" i="3" s="1"/>
  <c r="BP38" i="3"/>
  <c r="BP36" i="3"/>
  <c r="BP37" i="3"/>
  <c r="BP41" i="3" s="1"/>
  <c r="BJ11" i="5" s="1"/>
  <c r="BP39" i="3"/>
  <c r="BQ59" i="3"/>
  <c r="BQ60" i="3"/>
  <c r="BQ61" i="3"/>
  <c r="BQ62" i="3"/>
  <c r="BQ64" i="3"/>
  <c r="BQ49" i="3"/>
  <c r="BQ63" i="3"/>
  <c r="BQ47" i="3"/>
  <c r="BQ50" i="3"/>
  <c r="BQ51" i="3"/>
  <c r="BQ48" i="3"/>
  <c r="BQ53" i="3" s="1"/>
  <c r="BK12" i="5" s="1"/>
  <c r="W125" i="4"/>
  <c r="W126" i="4" s="1"/>
  <c r="Q62" i="5" s="1"/>
  <c r="BR11" i="3"/>
  <c r="R38" i="5"/>
  <c r="R45" i="5" s="1"/>
  <c r="X136" i="4" s="1"/>
  <c r="X85" i="3"/>
  <c r="X91" i="3"/>
  <c r="BF30" i="5"/>
  <c r="BS117" i="3"/>
  <c r="BT111" i="3"/>
  <c r="BI7" i="5"/>
  <c r="BO41" i="3"/>
  <c r="BI11" i="5" s="1"/>
  <c r="BJ7" i="5"/>
  <c r="BN68" i="3"/>
  <c r="BS120" i="3"/>
  <c r="BS123" i="3"/>
  <c r="BS121" i="3"/>
  <c r="BS12" i="3" s="1"/>
  <c r="BS119" i="3"/>
  <c r="BS10" i="3" s="1"/>
  <c r="BP29" i="3"/>
  <c r="BS118" i="3"/>
  <c r="BS9" i="3" s="1"/>
  <c r="BG13" i="5"/>
  <c r="BG14" i="5" s="1"/>
  <c r="BM72" i="3"/>
  <c r="BM74" i="3" s="1"/>
  <c r="BS23" i="3"/>
  <c r="BS20" i="3"/>
  <c r="BS21" i="3"/>
  <c r="BO58" i="3"/>
  <c r="BS105" i="3"/>
  <c r="BR19" i="3"/>
  <c r="BT115" i="3"/>
  <c r="BT112" i="3"/>
  <c r="BQ14" i="3"/>
  <c r="BT113" i="3"/>
  <c r="BT103" i="3"/>
  <c r="BT109" i="3" s="1"/>
  <c r="BT101" i="3"/>
  <c r="BT107" i="3" s="1"/>
  <c r="BT102" i="3"/>
  <c r="BT99" i="3"/>
  <c r="BT100" i="3"/>
  <c r="BT106" i="3" s="1"/>
  <c r="BU2" i="3"/>
  <c r="BT81" i="3"/>
  <c r="BN36" i="5" s="1"/>
  <c r="BS108" i="3"/>
  <c r="BR22" i="3"/>
  <c r="BR8" i="3"/>
  <c r="BT114" i="3"/>
  <c r="BQ25" i="3"/>
  <c r="BK6" i="5" s="1"/>
  <c r="AP120" i="4"/>
  <c r="AP121" i="4" s="1"/>
  <c r="AQ119" i="4" s="1"/>
  <c r="BT117" i="3" l="1"/>
  <c r="BQ36" i="3"/>
  <c r="BQ37" i="3"/>
  <c r="BQ38" i="3"/>
  <c r="BQ39" i="3"/>
  <c r="BP58" i="3"/>
  <c r="BP66" i="3"/>
  <c r="BS124" i="3" a="1"/>
  <c r="BS124" i="3" s="1"/>
  <c r="BS125" i="3" s="1"/>
  <c r="BS65" i="3" s="1"/>
  <c r="BR59" i="3"/>
  <c r="BR60" i="3"/>
  <c r="BR61" i="3"/>
  <c r="BR62" i="3"/>
  <c r="BR63" i="3"/>
  <c r="BR64" i="3"/>
  <c r="BR49" i="3"/>
  <c r="BR47" i="3"/>
  <c r="BR50" i="3"/>
  <c r="BR51" i="3"/>
  <c r="BR48" i="3"/>
  <c r="W127" i="4"/>
  <c r="Q63" i="5" s="1"/>
  <c r="Q61" i="5"/>
  <c r="BR14" i="3"/>
  <c r="X86" i="3"/>
  <c r="R40" i="5"/>
  <c r="BF31" i="5"/>
  <c r="BF32" i="5" s="1"/>
  <c r="BF79" i="5" s="1"/>
  <c r="BS11" i="3"/>
  <c r="BN72" i="3"/>
  <c r="BN74" i="3" s="1"/>
  <c r="BH13" i="5"/>
  <c r="BH14" i="5" s="1"/>
  <c r="BH18" i="5" s="1"/>
  <c r="BG18" i="5"/>
  <c r="BU114" i="3"/>
  <c r="BP68" i="3"/>
  <c r="BT119" i="3"/>
  <c r="BT10" i="3" s="1"/>
  <c r="BT118" i="3"/>
  <c r="BT9" i="3" s="1"/>
  <c r="BT121" i="3"/>
  <c r="BT12" i="3" s="1"/>
  <c r="BT123" i="3"/>
  <c r="BT21" i="3"/>
  <c r="BT20" i="3"/>
  <c r="BT23" i="3"/>
  <c r="BU113" i="3"/>
  <c r="BU115" i="3"/>
  <c r="BT105" i="3"/>
  <c r="BS19" i="3"/>
  <c r="BT120" i="3"/>
  <c r="BU103" i="3"/>
  <c r="BU109" i="3" s="1"/>
  <c r="BU102" i="3"/>
  <c r="BU101" i="3"/>
  <c r="BU107" i="3" s="1"/>
  <c r="BU99" i="3"/>
  <c r="BU100" i="3"/>
  <c r="BU106" i="3" s="1"/>
  <c r="BV2" i="3"/>
  <c r="BU81" i="3"/>
  <c r="BO36" i="5" s="1"/>
  <c r="BK5" i="5"/>
  <c r="BK7" i="5" s="1"/>
  <c r="BQ29" i="3"/>
  <c r="BQ66" i="3" s="1"/>
  <c r="BU111" i="3"/>
  <c r="BT108" i="3"/>
  <c r="BS22" i="3"/>
  <c r="BS8" i="3"/>
  <c r="BO68" i="3"/>
  <c r="BU112" i="3"/>
  <c r="BR25" i="3"/>
  <c r="BL6" i="5" s="1"/>
  <c r="AQ120" i="4"/>
  <c r="AQ121" i="4" s="1"/>
  <c r="AR119" i="4" s="1"/>
  <c r="AP122" i="4"/>
  <c r="BR53" i="3" l="1"/>
  <c r="BL12" i="5" s="1"/>
  <c r="BT124" i="3" a="1"/>
  <c r="BT124" i="3" s="1"/>
  <c r="BT125" i="3" s="1"/>
  <c r="BT65" i="3" s="1"/>
  <c r="BS61" i="3"/>
  <c r="BS60" i="3"/>
  <c r="BS63" i="3"/>
  <c r="BS64" i="3"/>
  <c r="BS48" i="3"/>
  <c r="BS49" i="3"/>
  <c r="BS53" i="3" s="1"/>
  <c r="BM12" i="5" s="1"/>
  <c r="BS50" i="3"/>
  <c r="BS51" i="3"/>
  <c r="BS59" i="3"/>
  <c r="BS62" i="3"/>
  <c r="BS47" i="3"/>
  <c r="BL5" i="5"/>
  <c r="BL7" i="5" s="1"/>
  <c r="BR36" i="3"/>
  <c r="BR37" i="3"/>
  <c r="BR38" i="3"/>
  <c r="BR39" i="3"/>
  <c r="X125" i="4"/>
  <c r="R61" i="5" s="1"/>
  <c r="BS14" i="3"/>
  <c r="BU120" i="3"/>
  <c r="BU121" i="3"/>
  <c r="BU12" i="3" s="1"/>
  <c r="Y82" i="3"/>
  <c r="R41" i="5"/>
  <c r="BG30" i="5"/>
  <c r="BH30" i="5"/>
  <c r="BV114" i="3"/>
  <c r="BV112" i="3"/>
  <c r="BV111" i="3"/>
  <c r="BU119" i="3"/>
  <c r="BU10" i="3" s="1"/>
  <c r="BU117" i="3"/>
  <c r="BU123" i="3"/>
  <c r="BJ13" i="5"/>
  <c r="BJ14" i="5" s="1"/>
  <c r="BJ18" i="5" s="1"/>
  <c r="BP72" i="3"/>
  <c r="BP74" i="3" s="1"/>
  <c r="BU21" i="3"/>
  <c r="BU20" i="3"/>
  <c r="BU23" i="3"/>
  <c r="BU118" i="3"/>
  <c r="BU9" i="3" s="1"/>
  <c r="BQ58" i="3"/>
  <c r="BS25" i="3"/>
  <c r="BU108" i="3"/>
  <c r="BT22" i="3"/>
  <c r="BU105" i="3"/>
  <c r="BT19" i="3"/>
  <c r="BT8" i="3"/>
  <c r="BI13" i="5"/>
  <c r="BI14" i="5" s="1"/>
  <c r="BO72" i="3"/>
  <c r="BO74" i="3" s="1"/>
  <c r="BR29" i="3"/>
  <c r="BR66" i="3" s="1"/>
  <c r="BV115" i="3"/>
  <c r="BQ41" i="3"/>
  <c r="BK11" i="5" s="1"/>
  <c r="BV103" i="3"/>
  <c r="BV109" i="3" s="1"/>
  <c r="BV102" i="3"/>
  <c r="BV120" i="3" s="1"/>
  <c r="BV101" i="3"/>
  <c r="BV107" i="3" s="1"/>
  <c r="BV100" i="3"/>
  <c r="BV106" i="3" s="1"/>
  <c r="BV99" i="3"/>
  <c r="BW2" i="3"/>
  <c r="BW114" i="3" s="1"/>
  <c r="BV81" i="3"/>
  <c r="BP36" i="5" s="1"/>
  <c r="BT11" i="3"/>
  <c r="BV113" i="3"/>
  <c r="AQ122" i="4"/>
  <c r="AR120" i="4"/>
  <c r="AR121" i="4" s="1"/>
  <c r="AS119" i="4" s="1"/>
  <c r="AS120" i="4" s="1"/>
  <c r="BR41" i="3" l="1"/>
  <c r="BL11" i="5" s="1"/>
  <c r="BU124" i="3" a="1"/>
  <c r="BU124" i="3" s="1"/>
  <c r="BU125" i="3" s="1"/>
  <c r="BU65" i="3" s="1"/>
  <c r="BS36" i="3"/>
  <c r="BS37" i="3"/>
  <c r="BS38" i="3"/>
  <c r="BS39" i="3"/>
  <c r="BT59" i="3"/>
  <c r="BT60" i="3"/>
  <c r="BT61" i="3"/>
  <c r="BT63" i="3"/>
  <c r="BT48" i="3"/>
  <c r="BT49" i="3"/>
  <c r="BT50" i="3"/>
  <c r="BT64" i="3"/>
  <c r="BT47" i="3"/>
  <c r="BT51" i="3"/>
  <c r="BT62" i="3"/>
  <c r="X126" i="4"/>
  <c r="R62" i="5" s="1"/>
  <c r="BV117" i="3"/>
  <c r="BM5" i="5"/>
  <c r="S22" i="5"/>
  <c r="S26" i="5" s="1"/>
  <c r="S37" i="5"/>
  <c r="Y84" i="3"/>
  <c r="S39" i="5" s="1"/>
  <c r="Y83" i="3"/>
  <c r="BH31" i="5"/>
  <c r="BH32" i="5" s="1"/>
  <c r="BH79" i="5" s="1"/>
  <c r="BG31" i="5"/>
  <c r="BG32" i="5" s="1"/>
  <c r="BG79" i="5" s="1"/>
  <c r="BV118" i="3"/>
  <c r="BV9" i="3" s="1"/>
  <c r="BI18" i="5"/>
  <c r="BJ30" i="5" s="1"/>
  <c r="BV123" i="3"/>
  <c r="BW113" i="3"/>
  <c r="BV119" i="3"/>
  <c r="BV10" i="3" s="1"/>
  <c r="BV121" i="3"/>
  <c r="BV12" i="3" s="1"/>
  <c r="BV23" i="3"/>
  <c r="BV20" i="3"/>
  <c r="BV21" i="3"/>
  <c r="BV105" i="3"/>
  <c r="BV8" i="3" s="1"/>
  <c r="BU19" i="3"/>
  <c r="BU8" i="3"/>
  <c r="BW115" i="3"/>
  <c r="BM6" i="5"/>
  <c r="BM7" i="5" s="1"/>
  <c r="BS29" i="3"/>
  <c r="BS66" i="3" s="1"/>
  <c r="BW102" i="3"/>
  <c r="BW120" i="3" s="1"/>
  <c r="BW100" i="3"/>
  <c r="BW106" i="3" s="1"/>
  <c r="BW99" i="3"/>
  <c r="BW101" i="3"/>
  <c r="BW107" i="3" s="1"/>
  <c r="BW103" i="3"/>
  <c r="BW109" i="3" s="1"/>
  <c r="BX2" i="3"/>
  <c r="BX114" i="3" s="1"/>
  <c r="BW81" i="3"/>
  <c r="BQ36" i="5" s="1"/>
  <c r="BW112" i="3"/>
  <c r="BR58" i="3"/>
  <c r="BT14" i="3"/>
  <c r="BV108" i="3"/>
  <c r="BU22" i="3"/>
  <c r="BQ68" i="3"/>
  <c r="BW111" i="3"/>
  <c r="BT25" i="3"/>
  <c r="BN6" i="5" s="1"/>
  <c r="BU11" i="3"/>
  <c r="AS121" i="4"/>
  <c r="AT119" i="4" s="1"/>
  <c r="BT53" i="3"/>
  <c r="BN12" i="5" s="1"/>
  <c r="AR122" i="4"/>
  <c r="AS122" i="4"/>
  <c r="BS41" i="3" l="1"/>
  <c r="BM11" i="5" s="1"/>
  <c r="BV124" i="3" a="1"/>
  <c r="BV124" i="3" s="1"/>
  <c r="BV125" i="3" s="1"/>
  <c r="BV65" i="3" s="1"/>
  <c r="BT37" i="3"/>
  <c r="BT38" i="3"/>
  <c r="BT36" i="3"/>
  <c r="BT39" i="3"/>
  <c r="BU59" i="3"/>
  <c r="BU60" i="3"/>
  <c r="BU61" i="3"/>
  <c r="BU62" i="3"/>
  <c r="BU63" i="3"/>
  <c r="BU48" i="3"/>
  <c r="BU50" i="3"/>
  <c r="BU64" i="3"/>
  <c r="BU47" i="3"/>
  <c r="BU49" i="3"/>
  <c r="BU51" i="3"/>
  <c r="BW119" i="3"/>
  <c r="X127" i="4"/>
  <c r="S38" i="5"/>
  <c r="S45" i="5" s="1"/>
  <c r="Y136" i="4" s="1"/>
  <c r="Y85" i="3"/>
  <c r="Y91" i="3"/>
  <c r="BJ31" i="5"/>
  <c r="BJ32" i="5" s="1"/>
  <c r="BJ79" i="5" s="1"/>
  <c r="BI30" i="5"/>
  <c r="BW118" i="3"/>
  <c r="BW9" i="3" s="1"/>
  <c r="BX111" i="3"/>
  <c r="BX112" i="3"/>
  <c r="BW117" i="3"/>
  <c r="BW121" i="3"/>
  <c r="BW12" i="3" s="1"/>
  <c r="BR68" i="3"/>
  <c r="BR72" i="3" s="1"/>
  <c r="BR74" i="3" s="1"/>
  <c r="BW123" i="3"/>
  <c r="BW21" i="3"/>
  <c r="BW20" i="3"/>
  <c r="BW23" i="3"/>
  <c r="BW108" i="3"/>
  <c r="BW11" i="3" s="1"/>
  <c r="BV22" i="3"/>
  <c r="BU14" i="3"/>
  <c r="BN5" i="5"/>
  <c r="BN7" i="5" s="1"/>
  <c r="BT29" i="3"/>
  <c r="BT66" i="3" s="1"/>
  <c r="BX113" i="3"/>
  <c r="BU25" i="3"/>
  <c r="BO6" i="5" s="1"/>
  <c r="BK13" i="5"/>
  <c r="BK14" i="5" s="1"/>
  <c r="BK18" i="5" s="1"/>
  <c r="BQ72" i="3"/>
  <c r="BQ74" i="3" s="1"/>
  <c r="BX115" i="3"/>
  <c r="BW105" i="3"/>
  <c r="BV19" i="3"/>
  <c r="BW10" i="3"/>
  <c r="BX101" i="3"/>
  <c r="BX107" i="3" s="1"/>
  <c r="BX102" i="3"/>
  <c r="BX120" i="3" s="1"/>
  <c r="BX100" i="3"/>
  <c r="BX106" i="3" s="1"/>
  <c r="BX103" i="3"/>
  <c r="BX109" i="3" s="1"/>
  <c r="BX99" i="3"/>
  <c r="BX117" i="3" s="1"/>
  <c r="BY2" i="3"/>
  <c r="BY114" i="3" s="1"/>
  <c r="BX81" i="3"/>
  <c r="BR36" i="5" s="1"/>
  <c r="BS58" i="3"/>
  <c r="BV11" i="3"/>
  <c r="BV14" i="3" s="1"/>
  <c r="AT120" i="4"/>
  <c r="AT121" i="4" s="1"/>
  <c r="AU119" i="4" s="1"/>
  <c r="BU53" i="3" l="1"/>
  <c r="BO12" i="5" s="1"/>
  <c r="BW124" i="3" a="1"/>
  <c r="BW124" i="3" s="1"/>
  <c r="BW125" i="3" s="1"/>
  <c r="BW65" i="3" s="1"/>
  <c r="BP5" i="5"/>
  <c r="BV36" i="3"/>
  <c r="BV37" i="3"/>
  <c r="BV38" i="3"/>
  <c r="BV39" i="3"/>
  <c r="BU36" i="3"/>
  <c r="BU37" i="3"/>
  <c r="BU38" i="3"/>
  <c r="BU39" i="3"/>
  <c r="BV59" i="3"/>
  <c r="BV60" i="3"/>
  <c r="BV61" i="3"/>
  <c r="BV62" i="3"/>
  <c r="BV63" i="3"/>
  <c r="BV64" i="3"/>
  <c r="BV48" i="3"/>
  <c r="BV50" i="3"/>
  <c r="BV47" i="3"/>
  <c r="BV49" i="3"/>
  <c r="BV51" i="3"/>
  <c r="R63" i="5"/>
  <c r="Y125" i="4"/>
  <c r="BX119" i="3"/>
  <c r="Y86" i="3"/>
  <c r="S40" i="5"/>
  <c r="BI31" i="5"/>
  <c r="BI32" i="5" s="1"/>
  <c r="BI79" i="5" s="1"/>
  <c r="BK30" i="5"/>
  <c r="BL13" i="5"/>
  <c r="BL14" i="5" s="1"/>
  <c r="BL18" i="5" s="1"/>
  <c r="BX118" i="3"/>
  <c r="BX9" i="3" s="1"/>
  <c r="BS68" i="3"/>
  <c r="BS72" i="3" s="1"/>
  <c r="BS74" i="3" s="1"/>
  <c r="BW8" i="3"/>
  <c r="BW14" i="3" s="1"/>
  <c r="BX123" i="3"/>
  <c r="BX121" i="3"/>
  <c r="BX12" i="3" s="1"/>
  <c r="BV25" i="3"/>
  <c r="BP6" i="5" s="1"/>
  <c r="BP7" i="5" s="1"/>
  <c r="BX20" i="3"/>
  <c r="BX21" i="3"/>
  <c r="BX23" i="3"/>
  <c r="BX10" i="3"/>
  <c r="BY115" i="3"/>
  <c r="BT58" i="3"/>
  <c r="BX108" i="3"/>
  <c r="BX11" i="3" s="1"/>
  <c r="BW22" i="3"/>
  <c r="BY103" i="3"/>
  <c r="BY109" i="3" s="1"/>
  <c r="BY102" i="3"/>
  <c r="BY120" i="3" s="1"/>
  <c r="BY100" i="3"/>
  <c r="BY106" i="3" s="1"/>
  <c r="BY99" i="3"/>
  <c r="BY101" i="3"/>
  <c r="BY107" i="3" s="1"/>
  <c r="BZ2" i="3"/>
  <c r="BZ114" i="3" s="1"/>
  <c r="BY81" i="3"/>
  <c r="BS36" i="5" s="1"/>
  <c r="BY113" i="3"/>
  <c r="BY119" i="3" s="1"/>
  <c r="BO5" i="5"/>
  <c r="BO7" i="5" s="1"/>
  <c r="BU29" i="3"/>
  <c r="BU66" i="3" s="1"/>
  <c r="BY111" i="3"/>
  <c r="BX105" i="3"/>
  <c r="BX8" i="3" s="1"/>
  <c r="BW19" i="3"/>
  <c r="BT41" i="3"/>
  <c r="BN11" i="5" s="1"/>
  <c r="BY112" i="3"/>
  <c r="AU120" i="4"/>
  <c r="AU122" i="4" s="1"/>
  <c r="AT122" i="4"/>
  <c r="BV53" i="3" l="1"/>
  <c r="BP12" i="5" s="1"/>
  <c r="BX124" i="3" a="1"/>
  <c r="BX124" i="3" s="1"/>
  <c r="BX125" i="3" s="1"/>
  <c r="BX65" i="3" s="1"/>
  <c r="BW37" i="3"/>
  <c r="BW36" i="3"/>
  <c r="BW38" i="3"/>
  <c r="BW39" i="3"/>
  <c r="BW62" i="3"/>
  <c r="BW63" i="3"/>
  <c r="BW64" i="3"/>
  <c r="BW61" i="3"/>
  <c r="BW48" i="3"/>
  <c r="BW49" i="3"/>
  <c r="BW53" i="3" s="1"/>
  <c r="BQ12" i="5" s="1"/>
  <c r="BW50" i="3"/>
  <c r="BW60" i="3"/>
  <c r="BW51" i="3"/>
  <c r="BW59" i="3"/>
  <c r="BW47" i="3"/>
  <c r="Y126" i="4"/>
  <c r="S62" i="5" s="1"/>
  <c r="S61" i="5"/>
  <c r="BW25" i="3"/>
  <c r="BQ6" i="5" s="1"/>
  <c r="Z82" i="3"/>
  <c r="S41" i="5"/>
  <c r="BK31" i="5"/>
  <c r="BK32" i="5" s="1"/>
  <c r="BK79" i="5" s="1"/>
  <c r="BL30" i="5"/>
  <c r="BM13" i="5"/>
  <c r="BM14" i="5" s="1"/>
  <c r="BM18" i="5" s="1"/>
  <c r="BQ5" i="5"/>
  <c r="BV41" i="3"/>
  <c r="BP11" i="5" s="1"/>
  <c r="BY123" i="3"/>
  <c r="BY124" i="3" s="1" a="1"/>
  <c r="BY124" i="3" s="1"/>
  <c r="BY125" i="3" s="1"/>
  <c r="BY121" i="3"/>
  <c r="BY12" i="3" s="1"/>
  <c r="BZ112" i="3"/>
  <c r="BZ111" i="3"/>
  <c r="BV29" i="3"/>
  <c r="BV66" i="3" s="1"/>
  <c r="BX14" i="3"/>
  <c r="BY118" i="3"/>
  <c r="BY9" i="3" s="1"/>
  <c r="BY117" i="3"/>
  <c r="BZ113" i="3"/>
  <c r="BY20" i="3"/>
  <c r="BY21" i="3"/>
  <c r="BY23" i="3"/>
  <c r="BU41" i="3"/>
  <c r="BO11" i="5" s="1"/>
  <c r="BZ115" i="3"/>
  <c r="BY10" i="3"/>
  <c r="BZ103" i="3"/>
  <c r="BZ109" i="3" s="1"/>
  <c r="BZ102" i="3"/>
  <c r="BZ120" i="3" s="1"/>
  <c r="BZ101" i="3"/>
  <c r="BZ107" i="3" s="1"/>
  <c r="BZ100" i="3"/>
  <c r="BZ106" i="3" s="1"/>
  <c r="BZ99" i="3"/>
  <c r="CA2" i="3"/>
  <c r="BZ81" i="3"/>
  <c r="BT36" i="5" s="1"/>
  <c r="BY108" i="3"/>
  <c r="BX22" i="3"/>
  <c r="BY105" i="3"/>
  <c r="BX19" i="3"/>
  <c r="BU58" i="3"/>
  <c r="BT68" i="3"/>
  <c r="AU121" i="4"/>
  <c r="AV119" i="4" s="1"/>
  <c r="AV120" i="4" s="1"/>
  <c r="AV122" i="4" s="1"/>
  <c r="Y127" i="4" l="1"/>
  <c r="BY59" i="3"/>
  <c r="BY60" i="3"/>
  <c r="BY61" i="3"/>
  <c r="BY62" i="3"/>
  <c r="BY64" i="3"/>
  <c r="BY49" i="3"/>
  <c r="BY47" i="3"/>
  <c r="BY63" i="3"/>
  <c r="BY48" i="3"/>
  <c r="BY51" i="3"/>
  <c r="BY50" i="3"/>
  <c r="BR5" i="5"/>
  <c r="BX38" i="3"/>
  <c r="BX39" i="3"/>
  <c r="BX37" i="3"/>
  <c r="BX36" i="3"/>
  <c r="BY65" i="3"/>
  <c r="BX59" i="3"/>
  <c r="BX60" i="3"/>
  <c r="BX62" i="3"/>
  <c r="BX64" i="3"/>
  <c r="BX61" i="3"/>
  <c r="BX48" i="3"/>
  <c r="BX53" i="3" s="1"/>
  <c r="BR12" i="5" s="1"/>
  <c r="BX49" i="3"/>
  <c r="BX50" i="3"/>
  <c r="BX47" i="3"/>
  <c r="BX51" i="3"/>
  <c r="BX63" i="3"/>
  <c r="BY8" i="3"/>
  <c r="BW29" i="3"/>
  <c r="BW66" i="3" s="1"/>
  <c r="S63" i="5"/>
  <c r="Z125" i="4"/>
  <c r="BQ7" i="5"/>
  <c r="CA111" i="3"/>
  <c r="BZ121" i="3"/>
  <c r="BZ12" i="3" s="1"/>
  <c r="T22" i="5"/>
  <c r="T26" i="5" s="1"/>
  <c r="T37" i="5"/>
  <c r="Z83" i="3"/>
  <c r="Z84" i="3"/>
  <c r="T39" i="5" s="1"/>
  <c r="BL31" i="5"/>
  <c r="BL32" i="5" s="1"/>
  <c r="BL79" i="5" s="1"/>
  <c r="BM30" i="5"/>
  <c r="BW58" i="3"/>
  <c r="BW68" i="3" s="1"/>
  <c r="BZ117" i="3"/>
  <c r="BW41" i="3"/>
  <c r="BQ11" i="5" s="1"/>
  <c r="BZ118" i="3"/>
  <c r="BZ9" i="3" s="1"/>
  <c r="CA112" i="3"/>
  <c r="BU68" i="3"/>
  <c r="BZ119" i="3"/>
  <c r="BZ10" i="3" s="1"/>
  <c r="BV58" i="3"/>
  <c r="BZ123" i="3"/>
  <c r="BZ21" i="3"/>
  <c r="BZ23" i="3"/>
  <c r="BZ20" i="3"/>
  <c r="BZ108" i="3"/>
  <c r="BZ11" i="3" s="1"/>
  <c r="BY22" i="3"/>
  <c r="CA115" i="3"/>
  <c r="CA113" i="3"/>
  <c r="BN13" i="5"/>
  <c r="BN14" i="5" s="1"/>
  <c r="BN18" i="5" s="1"/>
  <c r="BT72" i="3"/>
  <c r="BT74" i="3" s="1"/>
  <c r="BX25" i="3"/>
  <c r="BY11" i="3"/>
  <c r="BY14" i="3" s="1"/>
  <c r="BZ105" i="3"/>
  <c r="BY19" i="3"/>
  <c r="CA103" i="3"/>
  <c r="CA109" i="3" s="1"/>
  <c r="CA100" i="3"/>
  <c r="CA106" i="3" s="1"/>
  <c r="CA99" i="3"/>
  <c r="CA102" i="3"/>
  <c r="CA101" i="3"/>
  <c r="CA107" i="3" s="1"/>
  <c r="CB2" i="3"/>
  <c r="CA81" i="3"/>
  <c r="BU36" i="5" s="1"/>
  <c r="CA114" i="3"/>
  <c r="AV121" i="4"/>
  <c r="AW119" i="4" s="1"/>
  <c r="AW120" i="4" s="1"/>
  <c r="AW122" i="4" s="1"/>
  <c r="BZ8" i="3" l="1"/>
  <c r="BZ124" i="3" a="1"/>
  <c r="BZ124" i="3" s="1"/>
  <c r="BZ125" i="3" s="1"/>
  <c r="BZ65" i="3" s="1"/>
  <c r="BS5" i="5"/>
  <c r="BY36" i="3"/>
  <c r="BY37" i="3"/>
  <c r="BY38" i="3"/>
  <c r="BY39" i="3"/>
  <c r="T61" i="5"/>
  <c r="Z126" i="4"/>
  <c r="CA117" i="3"/>
  <c r="T38" i="5"/>
  <c r="T45" i="5" s="1"/>
  <c r="Z136" i="4" s="1"/>
  <c r="Z85" i="3"/>
  <c r="Z91" i="3"/>
  <c r="BM31" i="5"/>
  <c r="BM32" i="5" s="1"/>
  <c r="BM79" i="5" s="1"/>
  <c r="BN30" i="5"/>
  <c r="CB112" i="3"/>
  <c r="BV68" i="3"/>
  <c r="BV72" i="3" s="1"/>
  <c r="BV74" i="3" s="1"/>
  <c r="BX41" i="3"/>
  <c r="BR11" i="5" s="1"/>
  <c r="CA118" i="3"/>
  <c r="CA9" i="3" s="1"/>
  <c r="CB114" i="3"/>
  <c r="CA123" i="3"/>
  <c r="CA119" i="3"/>
  <c r="CA10" i="3" s="1"/>
  <c r="CA120" i="3"/>
  <c r="BO13" i="5"/>
  <c r="BO14" i="5" s="1"/>
  <c r="BO18" i="5" s="1"/>
  <c r="BU72" i="3"/>
  <c r="BU74" i="3" s="1"/>
  <c r="CA121" i="3"/>
  <c r="CA12" i="3" s="1"/>
  <c r="BY25" i="3"/>
  <c r="BZ14" i="3"/>
  <c r="CA20" i="3"/>
  <c r="CA21" i="3"/>
  <c r="CA23" i="3"/>
  <c r="CA105" i="3"/>
  <c r="BZ19" i="3"/>
  <c r="BR6" i="5"/>
  <c r="BR7" i="5" s="1"/>
  <c r="BX29" i="3"/>
  <c r="BX66" i="3" s="1"/>
  <c r="CB115" i="3"/>
  <c r="CB102" i="3"/>
  <c r="CB101" i="3"/>
  <c r="CB107" i="3" s="1"/>
  <c r="CB99" i="3"/>
  <c r="CB103" i="3"/>
  <c r="CB109" i="3" s="1"/>
  <c r="CB100" i="3"/>
  <c r="CB106" i="3" s="1"/>
  <c r="CC2" i="3"/>
  <c r="CB81" i="3"/>
  <c r="BV36" i="5" s="1"/>
  <c r="CB113" i="3"/>
  <c r="CB111" i="3"/>
  <c r="CA108" i="3"/>
  <c r="BZ22" i="3"/>
  <c r="BW72" i="3"/>
  <c r="BW74" i="3" s="1"/>
  <c r="BQ13" i="5"/>
  <c r="BQ14" i="5" s="1"/>
  <c r="BQ18" i="5" s="1"/>
  <c r="AW121" i="4"/>
  <c r="AX119" i="4" s="1"/>
  <c r="AX120" i="4" s="1"/>
  <c r="AX122" i="4" s="1"/>
  <c r="BY53" i="3"/>
  <c r="BS12" i="5" s="1"/>
  <c r="CA8" i="3" l="1"/>
  <c r="CB120" i="3"/>
  <c r="BT5" i="5"/>
  <c r="BZ36" i="3"/>
  <c r="BZ37" i="3"/>
  <c r="BZ39" i="3"/>
  <c r="BZ38" i="3"/>
  <c r="CA124" i="3" a="1"/>
  <c r="CA124" i="3" s="1"/>
  <c r="CA125" i="3" s="1"/>
  <c r="CA65" i="3" s="1"/>
  <c r="BZ59" i="3"/>
  <c r="BZ60" i="3"/>
  <c r="BZ61" i="3"/>
  <c r="BZ62" i="3"/>
  <c r="BZ63" i="3"/>
  <c r="BZ64" i="3"/>
  <c r="BZ49" i="3"/>
  <c r="BZ47" i="3"/>
  <c r="BZ53" i="3" s="1"/>
  <c r="BT12" i="5" s="1"/>
  <c r="BZ48" i="3"/>
  <c r="BZ51" i="3"/>
  <c r="BZ50" i="3"/>
  <c r="T62" i="5"/>
  <c r="Z127" i="4"/>
  <c r="Z86" i="3"/>
  <c r="T40" i="5"/>
  <c r="BN31" i="5"/>
  <c r="BN32" i="5" s="1"/>
  <c r="BN79" i="5" s="1"/>
  <c r="BO30" i="5"/>
  <c r="BP13" i="5"/>
  <c r="BP14" i="5" s="1"/>
  <c r="BP18" i="5" s="1"/>
  <c r="CC112" i="3"/>
  <c r="CB118" i="3"/>
  <c r="CB9" i="3" s="1"/>
  <c r="BY41" i="3"/>
  <c r="BS11" i="5" s="1"/>
  <c r="CC111" i="3"/>
  <c r="CB119" i="3"/>
  <c r="CB10" i="3" s="1"/>
  <c r="CB121" i="3"/>
  <c r="CB12" i="3" s="1"/>
  <c r="CC114" i="3"/>
  <c r="BS6" i="5"/>
  <c r="BS7" i="5" s="1"/>
  <c r="BY29" i="3"/>
  <c r="BY66" i="3" s="1"/>
  <c r="CB123" i="3"/>
  <c r="CB117" i="3"/>
  <c r="CB20" i="3"/>
  <c r="CB23" i="3"/>
  <c r="CB21" i="3"/>
  <c r="CB108" i="3"/>
  <c r="CB11" i="3" s="1"/>
  <c r="CA22" i="3"/>
  <c r="CA11" i="3"/>
  <c r="CA14" i="3" s="1"/>
  <c r="BZ25" i="3"/>
  <c r="CC101" i="3"/>
  <c r="CC107" i="3" s="1"/>
  <c r="CC103" i="3"/>
  <c r="CC109" i="3" s="1"/>
  <c r="CC100" i="3"/>
  <c r="CC106" i="3" s="1"/>
  <c r="CC102" i="3"/>
  <c r="CC99" i="3"/>
  <c r="CD2" i="3"/>
  <c r="CC81" i="3"/>
  <c r="BW36" i="5" s="1"/>
  <c r="CC115" i="3"/>
  <c r="CB105" i="3"/>
  <c r="CA19" i="3"/>
  <c r="CC113" i="3"/>
  <c r="BX58" i="3"/>
  <c r="AX121" i="4"/>
  <c r="AY119" i="4" s="1"/>
  <c r="AY120" i="4" s="1"/>
  <c r="CB124" i="3" l="1" a="1"/>
  <c r="CB124" i="3" s="1"/>
  <c r="CB125" i="3" s="1"/>
  <c r="CB65" i="3" s="1"/>
  <c r="BU5" i="5"/>
  <c r="CA36" i="3"/>
  <c r="CA38" i="3"/>
  <c r="CA39" i="3"/>
  <c r="CA37" i="3"/>
  <c r="CA59" i="3"/>
  <c r="CA61" i="3"/>
  <c r="CA62" i="3"/>
  <c r="CA63" i="3"/>
  <c r="CA64" i="3"/>
  <c r="CA48" i="3"/>
  <c r="CA49" i="3"/>
  <c r="CA50" i="3"/>
  <c r="CA51" i="3"/>
  <c r="CA60" i="3"/>
  <c r="CA47" i="3"/>
  <c r="AA125" i="4"/>
  <c r="T63" i="5"/>
  <c r="AA82" i="3"/>
  <c r="T41" i="5"/>
  <c r="BO31" i="5"/>
  <c r="BO32" i="5" s="1"/>
  <c r="BO79" i="5" s="1"/>
  <c r="BP30" i="5"/>
  <c r="BQ30" i="5"/>
  <c r="CD113" i="3"/>
  <c r="BZ41" i="3"/>
  <c r="BT11" i="5" s="1"/>
  <c r="CC120" i="3"/>
  <c r="CD111" i="3"/>
  <c r="CC121" i="3"/>
  <c r="CC12" i="3" s="1"/>
  <c r="CC117" i="3"/>
  <c r="CA25" i="3"/>
  <c r="BU6" i="5" s="1"/>
  <c r="BU7" i="5" s="1"/>
  <c r="CC119" i="3"/>
  <c r="CC10" i="3" s="1"/>
  <c r="CB8" i="3"/>
  <c r="CB14" i="3" s="1"/>
  <c r="CC118" i="3"/>
  <c r="CC9" i="3" s="1"/>
  <c r="CD114" i="3"/>
  <c r="CD115" i="3"/>
  <c r="BY58" i="3"/>
  <c r="CC123" i="3"/>
  <c r="CC20" i="3"/>
  <c r="CC23" i="3"/>
  <c r="CC21" i="3"/>
  <c r="BX68" i="3"/>
  <c r="CC105" i="3"/>
  <c r="CB19" i="3"/>
  <c r="CD103" i="3"/>
  <c r="CD109" i="3" s="1"/>
  <c r="CD102" i="3"/>
  <c r="CD101" i="3"/>
  <c r="CD107" i="3" s="1"/>
  <c r="CD100" i="3"/>
  <c r="CD106" i="3" s="1"/>
  <c r="CD99" i="3"/>
  <c r="CE2" i="3"/>
  <c r="CD81" i="3"/>
  <c r="BX36" i="5" s="1"/>
  <c r="CC108" i="3"/>
  <c r="CC11" i="3" s="1"/>
  <c r="CB22" i="3"/>
  <c r="BT6" i="5"/>
  <c r="BT7" i="5" s="1"/>
  <c r="BZ29" i="3"/>
  <c r="BZ66" i="3" s="1"/>
  <c r="CD112" i="3"/>
  <c r="AY122" i="4"/>
  <c r="AY121" i="4"/>
  <c r="AZ119" i="4" s="1"/>
  <c r="CA53" i="3" l="1"/>
  <c r="BU12" i="5" s="1"/>
  <c r="CC124" i="3" a="1"/>
  <c r="CC124" i="3" s="1"/>
  <c r="CC125" i="3" s="1"/>
  <c r="CC65" i="3" s="1"/>
  <c r="BV5" i="5"/>
  <c r="CB36" i="3"/>
  <c r="CB38" i="3"/>
  <c r="CB37" i="3"/>
  <c r="CB39" i="3"/>
  <c r="CB59" i="3"/>
  <c r="CB60" i="3"/>
  <c r="CB61" i="3"/>
  <c r="CB63" i="3"/>
  <c r="CB48" i="3"/>
  <c r="CB49" i="3"/>
  <c r="CB50" i="3"/>
  <c r="CB62" i="3"/>
  <c r="CB47" i="3"/>
  <c r="CB51" i="3"/>
  <c r="CB64" i="3"/>
  <c r="CC8" i="3"/>
  <c r="AA126" i="4"/>
  <c r="U62" i="5" s="1"/>
  <c r="U61" i="5"/>
  <c r="CE112" i="3"/>
  <c r="AA83" i="3"/>
  <c r="U37" i="5"/>
  <c r="AA84" i="3"/>
  <c r="U22" i="5"/>
  <c r="U26" i="5" s="1"/>
  <c r="BP31" i="5"/>
  <c r="BP32" i="5" s="1"/>
  <c r="BP79" i="5" s="1"/>
  <c r="BQ31" i="5"/>
  <c r="BQ32" i="5" s="1"/>
  <c r="BQ79" i="5" s="1"/>
  <c r="CA29" i="3"/>
  <c r="CA66" i="3" s="1"/>
  <c r="CE111" i="3"/>
  <c r="CD117" i="3"/>
  <c r="CA41" i="3"/>
  <c r="BU11" i="5" s="1"/>
  <c r="CD119" i="3"/>
  <c r="CD10" i="3" s="1"/>
  <c r="CE115" i="3"/>
  <c r="CE114" i="3"/>
  <c r="CD120" i="3"/>
  <c r="CC14" i="3"/>
  <c r="CD121" i="3"/>
  <c r="CD12" i="3" s="1"/>
  <c r="CD118" i="3"/>
  <c r="CD9" i="3" s="1"/>
  <c r="BY68" i="3"/>
  <c r="CD23" i="3"/>
  <c r="CD20" i="3"/>
  <c r="CD21" i="3"/>
  <c r="CD108" i="3"/>
  <c r="CC22" i="3"/>
  <c r="CD123" i="3"/>
  <c r="BZ58" i="3"/>
  <c r="CB25" i="3"/>
  <c r="CD105" i="3"/>
  <c r="CC19" i="3"/>
  <c r="CE100" i="3"/>
  <c r="CE106" i="3" s="1"/>
  <c r="CE99" i="3"/>
  <c r="CE103" i="3"/>
  <c r="CE109" i="3" s="1"/>
  <c r="CE101" i="3"/>
  <c r="CE107" i="3" s="1"/>
  <c r="CE102" i="3"/>
  <c r="CF2" i="3"/>
  <c r="CE81" i="3"/>
  <c r="BY36" i="5" s="1"/>
  <c r="CE113" i="3"/>
  <c r="BR13" i="5"/>
  <c r="BR14" i="5" s="1"/>
  <c r="BR18" i="5" s="1"/>
  <c r="BX72" i="3"/>
  <c r="BX74" i="3" s="1"/>
  <c r="AZ120" i="4"/>
  <c r="AZ121" i="4" s="1"/>
  <c r="BA119" i="4" s="1"/>
  <c r="CB53" i="3" l="1"/>
  <c r="BV12" i="5" s="1"/>
  <c r="CD11" i="3"/>
  <c r="CD124" i="3" a="1"/>
  <c r="CD124" i="3" s="1"/>
  <c r="CD125" i="3" s="1"/>
  <c r="CD65" i="3" s="1"/>
  <c r="BW5" i="5"/>
  <c r="CC36" i="3"/>
  <c r="CC37" i="3"/>
  <c r="CC38" i="3"/>
  <c r="CC39" i="3"/>
  <c r="CC59" i="3"/>
  <c r="CC60" i="3"/>
  <c r="CC61" i="3"/>
  <c r="CC63" i="3"/>
  <c r="CC48" i="3"/>
  <c r="CC50" i="3"/>
  <c r="CC62" i="3"/>
  <c r="CC47" i="3"/>
  <c r="CC53" i="3" s="1"/>
  <c r="BW12" i="5" s="1"/>
  <c r="CC49" i="3"/>
  <c r="CC51" i="3"/>
  <c r="CC64" i="3"/>
  <c r="AA127" i="4"/>
  <c r="AB125" i="4" s="1"/>
  <c r="CE117" i="3"/>
  <c r="AA85" i="3"/>
  <c r="U39" i="5"/>
  <c r="U38" i="5"/>
  <c r="U45" i="5" s="1"/>
  <c r="AA136" i="4" s="1"/>
  <c r="AA91" i="3"/>
  <c r="BR30" i="5"/>
  <c r="CB41" i="3"/>
  <c r="BV11" i="5" s="1"/>
  <c r="CE123" i="3"/>
  <c r="CE120" i="3"/>
  <c r="CD8" i="3"/>
  <c r="CD14" i="3" s="1"/>
  <c r="CA58" i="3"/>
  <c r="CE118" i="3"/>
  <c r="CE9" i="3" s="1"/>
  <c r="CC25" i="3"/>
  <c r="CC29" i="3" s="1"/>
  <c r="CC66" i="3" s="1"/>
  <c r="BZ68" i="3"/>
  <c r="CE121" i="3"/>
  <c r="CE12" i="3" s="1"/>
  <c r="BY72" i="3"/>
  <c r="BY74" i="3" s="1"/>
  <c r="BS13" i="5"/>
  <c r="BS14" i="5" s="1"/>
  <c r="BS18" i="5" s="1"/>
  <c r="CE119" i="3"/>
  <c r="CE10" i="3" s="1"/>
  <c r="CE23" i="3"/>
  <c r="CE20" i="3"/>
  <c r="CE21" i="3"/>
  <c r="CF103" i="3"/>
  <c r="CF109" i="3" s="1"/>
  <c r="CF102" i="3"/>
  <c r="CF101" i="3"/>
  <c r="CF107" i="3" s="1"/>
  <c r="CF100" i="3"/>
  <c r="CF106" i="3" s="1"/>
  <c r="CF99" i="3"/>
  <c r="CG2" i="3"/>
  <c r="CF81" i="3"/>
  <c r="BZ36" i="5" s="1"/>
  <c r="BV6" i="5"/>
  <c r="BV7" i="5" s="1"/>
  <c r="CB29" i="3"/>
  <c r="CB66" i="3" s="1"/>
  <c r="CF112" i="3"/>
  <c r="CF113" i="3"/>
  <c r="CF115" i="3"/>
  <c r="CE108" i="3"/>
  <c r="CD22" i="3"/>
  <c r="CE105" i="3"/>
  <c r="CD19" i="3"/>
  <c r="CF114" i="3"/>
  <c r="CG114" i="3" s="1"/>
  <c r="CF111" i="3"/>
  <c r="AZ122" i="4"/>
  <c r="BA120" i="4"/>
  <c r="BA121" i="4" s="1"/>
  <c r="BB119" i="4" s="1"/>
  <c r="BB120" i="4" s="1"/>
  <c r="CE11" i="3" l="1"/>
  <c r="BX5" i="5"/>
  <c r="CD36" i="3"/>
  <c r="CD37" i="3"/>
  <c r="CD39" i="3"/>
  <c r="CD38" i="3"/>
  <c r="CE124" i="3" a="1"/>
  <c r="CE124" i="3" s="1"/>
  <c r="CE125" i="3" s="1"/>
  <c r="CE65" i="3" s="1"/>
  <c r="BW6" i="5"/>
  <c r="BW7" i="5" s="1"/>
  <c r="CD59" i="3"/>
  <c r="CD60" i="3"/>
  <c r="CD61" i="3"/>
  <c r="CD62" i="3"/>
  <c r="CD63" i="3"/>
  <c r="CD64" i="3"/>
  <c r="CD48" i="3"/>
  <c r="CD50" i="3"/>
  <c r="CD47" i="3"/>
  <c r="CD49" i="3"/>
  <c r="CD51" i="3"/>
  <c r="U63" i="5"/>
  <c r="CG111" i="3"/>
  <c r="CG112" i="3"/>
  <c r="AB126" i="4"/>
  <c r="V62" i="5" s="1"/>
  <c r="V61" i="5"/>
  <c r="CE8" i="3"/>
  <c r="CE14" i="3" s="1"/>
  <c r="CG115" i="3"/>
  <c r="AA86" i="3"/>
  <c r="U40" i="5"/>
  <c r="BR31" i="5"/>
  <c r="BR32" i="5" s="1"/>
  <c r="BR79" i="5" s="1"/>
  <c r="BS30" i="5"/>
  <c r="CA68" i="3"/>
  <c r="CC58" i="3"/>
  <c r="CF117" i="3"/>
  <c r="CC41" i="3"/>
  <c r="BW11" i="5" s="1"/>
  <c r="CF121" i="3"/>
  <c r="CF12" i="3" s="1"/>
  <c r="CD25" i="3"/>
  <c r="BX6" i="5" s="1"/>
  <c r="BX7" i="5" s="1"/>
  <c r="CF120" i="3"/>
  <c r="CG113" i="3"/>
  <c r="BT13" i="5"/>
  <c r="BT14" i="5" s="1"/>
  <c r="BT18" i="5" s="1"/>
  <c r="BZ72" i="3"/>
  <c r="BZ74" i="3" s="1"/>
  <c r="CF123" i="3"/>
  <c r="CF119" i="3"/>
  <c r="CF10" i="3" s="1"/>
  <c r="CF118" i="3"/>
  <c r="CF9" i="3" s="1"/>
  <c r="CF20" i="3"/>
  <c r="CF21" i="3"/>
  <c r="CF23" i="3"/>
  <c r="CB58" i="3"/>
  <c r="CG103" i="3"/>
  <c r="CG109" i="3" s="1"/>
  <c r="CG102" i="3"/>
  <c r="CG120" i="3" s="1"/>
  <c r="CG101" i="3"/>
  <c r="CG107" i="3" s="1"/>
  <c r="CG100" i="3"/>
  <c r="CG106" i="3" s="1"/>
  <c r="CG99" i="3"/>
  <c r="CH2" i="3"/>
  <c r="CH111" i="3" s="1"/>
  <c r="CG81" i="3"/>
  <c r="CA36" i="5" s="1"/>
  <c r="CF105" i="3"/>
  <c r="CE19" i="3"/>
  <c r="CF108" i="3"/>
  <c r="CE22" i="3"/>
  <c r="BB121" i="4"/>
  <c r="BC119" i="4" s="1"/>
  <c r="BB122" i="4"/>
  <c r="BA122" i="4"/>
  <c r="CD53" i="3" l="1"/>
  <c r="BX12" i="5" s="1"/>
  <c r="CG117" i="3"/>
  <c r="CG123" i="3"/>
  <c r="CE60" i="3"/>
  <c r="CE59" i="3"/>
  <c r="CE62" i="3"/>
  <c r="CE63" i="3"/>
  <c r="CE64" i="3"/>
  <c r="CE48" i="3"/>
  <c r="CE49" i="3"/>
  <c r="CE50" i="3"/>
  <c r="CE61" i="3"/>
  <c r="CE51" i="3"/>
  <c r="CE47" i="3"/>
  <c r="BY5" i="5"/>
  <c r="CE37" i="3"/>
  <c r="CE36" i="3"/>
  <c r="CE39" i="3"/>
  <c r="CE38" i="3"/>
  <c r="CF124" i="3" a="1"/>
  <c r="CF124" i="3" s="1"/>
  <c r="CF125" i="3" s="1"/>
  <c r="CF65" i="3" s="1"/>
  <c r="AB127" i="4"/>
  <c r="AC125" i="4" s="1"/>
  <c r="CF11" i="3"/>
  <c r="CD41" i="3"/>
  <c r="BX11" i="5" s="1"/>
  <c r="BC120" i="4"/>
  <c r="AB82" i="3"/>
  <c r="U41" i="5"/>
  <c r="BS31" i="5"/>
  <c r="BS32" i="5" s="1"/>
  <c r="BS79" i="5" s="1"/>
  <c r="BT30" i="5"/>
  <c r="CA72" i="3"/>
  <c r="CA74" i="3" s="1"/>
  <c r="BU13" i="5"/>
  <c r="BU14" i="5" s="1"/>
  <c r="BU18" i="5" s="1"/>
  <c r="CC68" i="3"/>
  <c r="BW13" i="5" s="1"/>
  <c r="BW14" i="5" s="1"/>
  <c r="BW18" i="5" s="1"/>
  <c r="CD29" i="3"/>
  <c r="CD66" i="3" s="1"/>
  <c r="CG119" i="3"/>
  <c r="CE25" i="3"/>
  <c r="BY6" i="5" s="1"/>
  <c r="BY7" i="5" s="1"/>
  <c r="CH115" i="3"/>
  <c r="CG118" i="3"/>
  <c r="CG9" i="3" s="1"/>
  <c r="CG121" i="3"/>
  <c r="CG12" i="3" s="1"/>
  <c r="CG23" i="3"/>
  <c r="CG20" i="3"/>
  <c r="CG21" i="3"/>
  <c r="CH103" i="3"/>
  <c r="CH109" i="3" s="1"/>
  <c r="CH102" i="3"/>
  <c r="CH101" i="3"/>
  <c r="CH107" i="3" s="1"/>
  <c r="CH100" i="3"/>
  <c r="CH106" i="3" s="1"/>
  <c r="CH99" i="3"/>
  <c r="CH117" i="3" s="1"/>
  <c r="CI2" i="3"/>
  <c r="CH81" i="3"/>
  <c r="CB36" i="5" s="1"/>
  <c r="CH113" i="3"/>
  <c r="CG10" i="3"/>
  <c r="CG105" i="3"/>
  <c r="CG8" i="3" s="1"/>
  <c r="CF19" i="3"/>
  <c r="CF8" i="3"/>
  <c r="CB68" i="3"/>
  <c r="CH112" i="3"/>
  <c r="CG108" i="3"/>
  <c r="CF22" i="3"/>
  <c r="CH114" i="3"/>
  <c r="CE53" i="3"/>
  <c r="BY12" i="5" s="1"/>
  <c r="CG124" i="3" a="1"/>
  <c r="CG124" i="3" s="1"/>
  <c r="CG125" i="3" s="1"/>
  <c r="CF14" i="3" l="1"/>
  <c r="CG59" i="3"/>
  <c r="CG60" i="3"/>
  <c r="CG61" i="3"/>
  <c r="CG62" i="3"/>
  <c r="CG64" i="3"/>
  <c r="CG49" i="3"/>
  <c r="CG63" i="3"/>
  <c r="CG47" i="3"/>
  <c r="CG50" i="3"/>
  <c r="CG51" i="3"/>
  <c r="CG48" i="3"/>
  <c r="CF59" i="3"/>
  <c r="CF60" i="3"/>
  <c r="CF62" i="3"/>
  <c r="CF64" i="3"/>
  <c r="CF48" i="3"/>
  <c r="CF49" i="3"/>
  <c r="CF50" i="3"/>
  <c r="CF63" i="3"/>
  <c r="CF47" i="3"/>
  <c r="CF61" i="3"/>
  <c r="CF51" i="3"/>
  <c r="CF38" i="3"/>
  <c r="CF37" i="3"/>
  <c r="CF36" i="3"/>
  <c r="CF39" i="3"/>
  <c r="V63" i="5"/>
  <c r="CG65" i="3"/>
  <c r="AC126" i="4"/>
  <c r="W61" i="5"/>
  <c r="BC122" i="4"/>
  <c r="BC121" i="4"/>
  <c r="BD119" i="4" s="1"/>
  <c r="V37" i="5"/>
  <c r="AB83" i="3"/>
  <c r="V22" i="5"/>
  <c r="V26" i="5" s="1"/>
  <c r="AB84" i="3"/>
  <c r="V39" i="5" s="1"/>
  <c r="BT31" i="5"/>
  <c r="BT32" i="5" s="1"/>
  <c r="BT79" i="5" s="1"/>
  <c r="BU30" i="5"/>
  <c r="CC72" i="3"/>
  <c r="CC74" i="3" s="1"/>
  <c r="CH121" i="3"/>
  <c r="CH12" i="3" s="1"/>
  <c r="CI115" i="3"/>
  <c r="CE41" i="3"/>
  <c r="BY11" i="5" s="1"/>
  <c r="CD58" i="3"/>
  <c r="CI112" i="3"/>
  <c r="CH120" i="3"/>
  <c r="CI114" i="3"/>
  <c r="CI113" i="3"/>
  <c r="CE29" i="3"/>
  <c r="CE66" i="3" s="1"/>
  <c r="CH119" i="3"/>
  <c r="CH10" i="3" s="1"/>
  <c r="CI111" i="3"/>
  <c r="CH23" i="3"/>
  <c r="CH20" i="3"/>
  <c r="CH21" i="3"/>
  <c r="CH108" i="3"/>
  <c r="CG22" i="3"/>
  <c r="BZ5" i="5"/>
  <c r="CG11" i="3"/>
  <c r="CG14" i="3" s="1"/>
  <c r="CH123" i="3"/>
  <c r="CB72" i="3"/>
  <c r="CB74" i="3" s="1"/>
  <c r="BV13" i="5"/>
  <c r="BV14" i="5" s="1"/>
  <c r="BV18" i="5" s="1"/>
  <c r="BW30" i="5" s="1"/>
  <c r="CF25" i="3"/>
  <c r="BZ6" i="5" s="1"/>
  <c r="CI101" i="3"/>
  <c r="CI107" i="3" s="1"/>
  <c r="CI100" i="3"/>
  <c r="CI106" i="3" s="1"/>
  <c r="CI99" i="3"/>
  <c r="CI102" i="3"/>
  <c r="CI103" i="3"/>
  <c r="CI109" i="3" s="1"/>
  <c r="CJ2" i="3"/>
  <c r="CI81" i="3"/>
  <c r="CC36" i="5" s="1"/>
  <c r="CH118" i="3"/>
  <c r="CH9" i="3" s="1"/>
  <c r="CH105" i="3"/>
  <c r="CH8" i="3" s="1"/>
  <c r="CG19" i="3"/>
  <c r="CF53" i="3"/>
  <c r="BZ12" i="5" s="1"/>
  <c r="CH124" i="3" a="1"/>
  <c r="CH124" i="3" s="1"/>
  <c r="CH125" i="3" s="1"/>
  <c r="CH59" i="3" l="1"/>
  <c r="CH60" i="3"/>
  <c r="CH61" i="3"/>
  <c r="CH62" i="3"/>
  <c r="CH63" i="3"/>
  <c r="CH64" i="3"/>
  <c r="CH49" i="3"/>
  <c r="CH47" i="3"/>
  <c r="CH50" i="3"/>
  <c r="CH51" i="3"/>
  <c r="CH48" i="3"/>
  <c r="CH65" i="3"/>
  <c r="CG36" i="3"/>
  <c r="CG37" i="3"/>
  <c r="CG38" i="3"/>
  <c r="CG39" i="3"/>
  <c r="W62" i="5"/>
  <c r="AC127" i="4"/>
  <c r="BD120" i="4"/>
  <c r="V38" i="5"/>
  <c r="V45" i="5" s="1"/>
  <c r="AB136" i="4" s="1"/>
  <c r="AB85" i="3"/>
  <c r="AB91" i="3"/>
  <c r="BW31" i="5"/>
  <c r="BW32" i="5" s="1"/>
  <c r="BW79" i="5" s="1"/>
  <c r="BU31" i="5"/>
  <c r="BU32" i="5" s="1"/>
  <c r="BU79" i="5" s="1"/>
  <c r="BV30" i="5"/>
  <c r="CI120" i="3"/>
  <c r="CI117" i="3"/>
  <c r="CI119" i="3"/>
  <c r="CI10" i="3" s="1"/>
  <c r="CG25" i="3"/>
  <c r="CA6" i="5" s="1"/>
  <c r="CH11" i="3"/>
  <c r="CH14" i="3" s="1"/>
  <c r="CD68" i="3"/>
  <c r="CJ113" i="3"/>
  <c r="CI121" i="3"/>
  <c r="CI12" i="3" s="1"/>
  <c r="CI123" i="3"/>
  <c r="CF29" i="3"/>
  <c r="CF66" i="3" s="1"/>
  <c r="BZ7" i="5"/>
  <c r="CE58" i="3"/>
  <c r="CI118" i="3"/>
  <c r="CI9" i="3" s="1"/>
  <c r="CF41" i="3"/>
  <c r="BZ11" i="5" s="1"/>
  <c r="CA5" i="5"/>
  <c r="CA7" i="5" s="1"/>
  <c r="CG29" i="3"/>
  <c r="CG66" i="3" s="1"/>
  <c r="CI20" i="3"/>
  <c r="CI23" i="3"/>
  <c r="CI21" i="3"/>
  <c r="CJ102" i="3"/>
  <c r="CJ103" i="3"/>
  <c r="CJ109" i="3" s="1"/>
  <c r="CJ99" i="3"/>
  <c r="CJ101" i="3"/>
  <c r="CJ107" i="3" s="1"/>
  <c r="CJ100" i="3"/>
  <c r="CJ106" i="3" s="1"/>
  <c r="CK2" i="3"/>
  <c r="CJ81" i="3"/>
  <c r="CD36" i="5" s="1"/>
  <c r="CJ111" i="3"/>
  <c r="CJ115" i="3"/>
  <c r="CK115" i="3" s="1"/>
  <c r="CI105" i="3"/>
  <c r="CH19" i="3"/>
  <c r="CJ114" i="3"/>
  <c r="CJ120" i="3" s="1"/>
  <c r="CJ112" i="3"/>
  <c r="CI108" i="3"/>
  <c r="CH22" i="3"/>
  <c r="CG53" i="3"/>
  <c r="CA12" i="5" s="1"/>
  <c r="CI124" i="3" l="1" a="1"/>
  <c r="CI124" i="3" s="1"/>
  <c r="CI125" i="3" s="1"/>
  <c r="CI65" i="3" s="1"/>
  <c r="CB5" i="5"/>
  <c r="CH36" i="3"/>
  <c r="CH37" i="3"/>
  <c r="CH38" i="3"/>
  <c r="CH39" i="3"/>
  <c r="AD125" i="4"/>
  <c r="W63" i="5"/>
  <c r="BD122" i="4"/>
  <c r="BD121" i="4"/>
  <c r="BE119" i="4" s="1"/>
  <c r="AB86" i="3"/>
  <c r="V40" i="5"/>
  <c r="BV31" i="5"/>
  <c r="BV32" i="5" s="1"/>
  <c r="BV79" i="5" s="1"/>
  <c r="CK113" i="3"/>
  <c r="CD72" i="3"/>
  <c r="CD74" i="3" s="1"/>
  <c r="BX13" i="5"/>
  <c r="BX14" i="5" s="1"/>
  <c r="BX18" i="5" s="1"/>
  <c r="CE68" i="3"/>
  <c r="CE72" i="3" s="1"/>
  <c r="CE74" i="3" s="1"/>
  <c r="CK114" i="3"/>
  <c r="CF58" i="3"/>
  <c r="CF68" i="3" s="1"/>
  <c r="BZ13" i="5" s="1"/>
  <c r="BZ14" i="5" s="1"/>
  <c r="BZ18" i="5" s="1"/>
  <c r="CG41" i="3"/>
  <c r="CA11" i="5" s="1"/>
  <c r="CJ121" i="3"/>
  <c r="CJ12" i="3" s="1"/>
  <c r="CK112" i="3"/>
  <c r="CJ119" i="3"/>
  <c r="CJ10" i="3" s="1"/>
  <c r="CK111" i="3"/>
  <c r="CJ123" i="3"/>
  <c r="CJ118" i="3"/>
  <c r="CJ9" i="3" s="1"/>
  <c r="CJ117" i="3"/>
  <c r="CJ23" i="3"/>
  <c r="CJ20" i="3"/>
  <c r="CJ21" i="3"/>
  <c r="CJ105" i="3"/>
  <c r="CI19" i="3"/>
  <c r="CJ108" i="3"/>
  <c r="CJ11" i="3" s="1"/>
  <c r="CI22" i="3"/>
  <c r="CI11" i="3"/>
  <c r="CI8" i="3"/>
  <c r="CH25" i="3"/>
  <c r="CK103" i="3"/>
  <c r="CK109" i="3" s="1"/>
  <c r="CK102" i="3"/>
  <c r="CK99" i="3"/>
  <c r="CK101" i="3"/>
  <c r="CK107" i="3" s="1"/>
  <c r="CK100" i="3"/>
  <c r="CK106" i="3" s="1"/>
  <c r="CL2" i="3"/>
  <c r="CK81" i="3"/>
  <c r="CE36" i="5" s="1"/>
  <c r="CG58" i="3"/>
  <c r="CH53" i="3"/>
  <c r="CB12" i="5" s="1"/>
  <c r="CJ124" i="3" l="1" a="1"/>
  <c r="CJ124" i="3" s="1"/>
  <c r="CJ125" i="3" s="1"/>
  <c r="CJ65" i="3" s="1"/>
  <c r="CI61" i="3"/>
  <c r="CI60" i="3"/>
  <c r="CI62" i="3"/>
  <c r="CI63" i="3"/>
  <c r="CI64" i="3"/>
  <c r="CI59" i="3"/>
  <c r="CI48" i="3"/>
  <c r="CI49" i="3"/>
  <c r="CI50" i="3"/>
  <c r="CI51" i="3"/>
  <c r="CI47" i="3"/>
  <c r="CI53" i="3" s="1"/>
  <c r="CC12" i="5" s="1"/>
  <c r="X61" i="5"/>
  <c r="AD126" i="4"/>
  <c r="CK120" i="3"/>
  <c r="BE120" i="4"/>
  <c r="CH41" i="3"/>
  <c r="CB11" i="5" s="1"/>
  <c r="AC82" i="3"/>
  <c r="V41" i="5"/>
  <c r="BX30" i="5"/>
  <c r="CJ8" i="3"/>
  <c r="CJ14" i="3" s="1"/>
  <c r="BY13" i="5"/>
  <c r="BY14" i="5" s="1"/>
  <c r="BY18" i="5" s="1"/>
  <c r="CK123" i="3"/>
  <c r="CF72" i="3"/>
  <c r="CF74" i="3" s="1"/>
  <c r="CK119" i="3"/>
  <c r="CK10" i="3" s="1"/>
  <c r="CK117" i="3"/>
  <c r="CK118" i="3"/>
  <c r="CK9" i="3" s="1"/>
  <c r="CK121" i="3"/>
  <c r="CK12" i="3" s="1"/>
  <c r="CL111" i="3"/>
  <c r="CG68" i="3"/>
  <c r="CA13" i="5" s="1"/>
  <c r="CA14" i="5" s="1"/>
  <c r="CA18" i="5" s="1"/>
  <c r="CK23" i="3"/>
  <c r="CK20" i="3"/>
  <c r="CK21" i="3"/>
  <c r="CL115" i="3"/>
  <c r="CK108" i="3"/>
  <c r="CK11" i="3" s="1"/>
  <c r="CJ22" i="3"/>
  <c r="CB6" i="5"/>
  <c r="CB7" i="5" s="1"/>
  <c r="CH29" i="3"/>
  <c r="CH66" i="3" s="1"/>
  <c r="CL103" i="3"/>
  <c r="CL109" i="3" s="1"/>
  <c r="CL102" i="3"/>
  <c r="CL101" i="3"/>
  <c r="CL107" i="3" s="1"/>
  <c r="CL100" i="3"/>
  <c r="CL106" i="3" s="1"/>
  <c r="CL99" i="3"/>
  <c r="CM2" i="3"/>
  <c r="CL81" i="3"/>
  <c r="CF36" i="5" s="1"/>
  <c r="CI14" i="3"/>
  <c r="CL114" i="3"/>
  <c r="CL112" i="3"/>
  <c r="CI25" i="3"/>
  <c r="CC6" i="5" s="1"/>
  <c r="CL113" i="3"/>
  <c r="CK105" i="3"/>
  <c r="CJ19" i="3"/>
  <c r="CI36" i="3" l="1"/>
  <c r="CI37" i="3"/>
  <c r="CI38" i="3"/>
  <c r="CI39" i="3"/>
  <c r="CK124" i="3" a="1"/>
  <c r="CK124" i="3" s="1"/>
  <c r="CK125" i="3" s="1"/>
  <c r="CK65" i="3" s="1"/>
  <c r="CD5" i="5"/>
  <c r="CJ38" i="3"/>
  <c r="CJ39" i="3"/>
  <c r="CJ36" i="3"/>
  <c r="CJ37" i="3"/>
  <c r="CJ59" i="3"/>
  <c r="CJ60" i="3"/>
  <c r="CJ61" i="3"/>
  <c r="CJ63" i="3"/>
  <c r="CJ48" i="3"/>
  <c r="CJ49" i="3"/>
  <c r="CJ50" i="3"/>
  <c r="CJ64" i="3"/>
  <c r="CJ47" i="3"/>
  <c r="CJ51" i="3"/>
  <c r="CJ62" i="3"/>
  <c r="AD127" i="4"/>
  <c r="X62" i="5"/>
  <c r="BE122" i="4"/>
  <c r="BE121" i="4"/>
  <c r="BF119" i="4" s="1"/>
  <c r="W22" i="5"/>
  <c r="W26" i="5" s="1"/>
  <c r="W37" i="5"/>
  <c r="AC84" i="3"/>
  <c r="W39" i="5" s="1"/>
  <c r="AC83" i="3"/>
  <c r="BX31" i="5"/>
  <c r="BX32" i="5" s="1"/>
  <c r="BX79" i="5" s="1"/>
  <c r="CA30" i="5"/>
  <c r="BY30" i="5"/>
  <c r="BZ30" i="5"/>
  <c r="CM113" i="3"/>
  <c r="CM114" i="3"/>
  <c r="CM112" i="3"/>
  <c r="CJ25" i="3"/>
  <c r="CD6" i="5" s="1"/>
  <c r="CD7" i="5" s="1"/>
  <c r="CL120" i="3"/>
  <c r="CL117" i="3"/>
  <c r="CM111" i="3"/>
  <c r="CL121" i="3"/>
  <c r="CL12" i="3" s="1"/>
  <c r="CG72" i="3"/>
  <c r="CG74" i="3" s="1"/>
  <c r="CM115" i="3"/>
  <c r="CL118" i="3"/>
  <c r="CL9" i="3" s="1"/>
  <c r="CL119" i="3"/>
  <c r="CL10" i="3" s="1"/>
  <c r="CL123" i="3"/>
  <c r="CL23" i="3"/>
  <c r="CL20" i="3"/>
  <c r="CL21" i="3"/>
  <c r="CL105" i="3"/>
  <c r="CK19" i="3"/>
  <c r="CC5" i="5"/>
  <c r="CC7" i="5" s="1"/>
  <c r="CI29" i="3"/>
  <c r="CI66" i="3" s="1"/>
  <c r="CH58" i="3"/>
  <c r="CM102" i="3"/>
  <c r="CM100" i="3"/>
  <c r="CM106" i="3" s="1"/>
  <c r="CM99" i="3"/>
  <c r="CM103" i="3"/>
  <c r="CM109" i="3" s="1"/>
  <c r="CM101" i="3"/>
  <c r="CM107" i="3" s="1"/>
  <c r="CN2" i="3"/>
  <c r="CM81" i="3"/>
  <c r="CG36" i="5" s="1"/>
  <c r="CK8" i="3"/>
  <c r="CK14" i="3" s="1"/>
  <c r="CL108" i="3"/>
  <c r="CK22" i="3"/>
  <c r="CJ53" i="3" l="1"/>
  <c r="CD12" i="5" s="1"/>
  <c r="CE5" i="5"/>
  <c r="CK36" i="3"/>
  <c r="CK37" i="3"/>
  <c r="CK38" i="3"/>
  <c r="CK39" i="3"/>
  <c r="CL124" i="3" a="1"/>
  <c r="CL124" i="3" s="1"/>
  <c r="CL125" i="3" s="1"/>
  <c r="CL65" i="3" s="1"/>
  <c r="CK59" i="3"/>
  <c r="CK60" i="3"/>
  <c r="CK61" i="3"/>
  <c r="CK63" i="3"/>
  <c r="CK48" i="3"/>
  <c r="CK50" i="3"/>
  <c r="CK64" i="3"/>
  <c r="CK47" i="3"/>
  <c r="CK51" i="3"/>
  <c r="CK49" i="3"/>
  <c r="CK62" i="3"/>
  <c r="X63" i="5"/>
  <c r="AE125" i="4"/>
  <c r="BF120" i="4"/>
  <c r="CM120" i="3"/>
  <c r="W38" i="5"/>
  <c r="W45" i="5" s="1"/>
  <c r="AC136" i="4" s="1"/>
  <c r="AC85" i="3"/>
  <c r="AC91" i="3"/>
  <c r="CA31" i="5"/>
  <c r="CA32" i="5" s="1"/>
  <c r="CA79" i="5" s="1"/>
  <c r="BY31" i="5"/>
  <c r="BY32" i="5" s="1"/>
  <c r="BY79" i="5" s="1"/>
  <c r="BZ31" i="5"/>
  <c r="BZ32" i="5" s="1"/>
  <c r="BZ79" i="5" s="1"/>
  <c r="CJ29" i="3"/>
  <c r="CJ66" i="3" s="1"/>
  <c r="CJ41" i="3"/>
  <c r="CD11" i="5" s="1"/>
  <c r="CL8" i="3"/>
  <c r="CM117" i="3"/>
  <c r="CM119" i="3"/>
  <c r="CM10" i="3" s="1"/>
  <c r="CM123" i="3"/>
  <c r="CM121" i="3"/>
  <c r="CM12" i="3" s="1"/>
  <c r="CM118" i="3"/>
  <c r="CM9" i="3" s="1"/>
  <c r="CH68" i="3"/>
  <c r="CM20" i="3"/>
  <c r="CM21" i="3"/>
  <c r="CM23" i="3"/>
  <c r="CM108" i="3"/>
  <c r="CL22" i="3"/>
  <c r="CN103" i="3"/>
  <c r="CN109" i="3" s="1"/>
  <c r="CN101" i="3"/>
  <c r="CN107" i="3" s="1"/>
  <c r="CN100" i="3"/>
  <c r="CN106" i="3" s="1"/>
  <c r="CN99" i="3"/>
  <c r="CN102" i="3"/>
  <c r="CO2" i="3"/>
  <c r="CN81" i="3"/>
  <c r="CH36" i="5" s="1"/>
  <c r="CN115" i="3"/>
  <c r="CN121" i="3" s="1"/>
  <c r="CN112" i="3"/>
  <c r="CI58" i="3"/>
  <c r="CK25" i="3"/>
  <c r="CN114" i="3"/>
  <c r="CO114" i="3" s="1"/>
  <c r="CN113" i="3"/>
  <c r="CO113" i="3" s="1"/>
  <c r="CM105" i="3"/>
  <c r="CL19" i="3"/>
  <c r="CI41" i="3"/>
  <c r="CC11" i="5" s="1"/>
  <c r="CL11" i="3"/>
  <c r="CN111" i="3"/>
  <c r="CO111" i="3" s="1"/>
  <c r="CK53" i="3" l="1"/>
  <c r="CE12" i="5" s="1"/>
  <c r="CM124" i="3" a="1"/>
  <c r="CM124" i="3" s="1"/>
  <c r="CM125" i="3" s="1"/>
  <c r="CM65" i="3" s="1"/>
  <c r="CL59" i="3"/>
  <c r="CL60" i="3"/>
  <c r="CL61" i="3"/>
  <c r="CL62" i="3"/>
  <c r="CL63" i="3"/>
  <c r="CL64" i="3"/>
  <c r="CL48" i="3"/>
  <c r="CL50" i="3"/>
  <c r="CL47" i="3"/>
  <c r="CL49" i="3"/>
  <c r="CL51" i="3"/>
  <c r="Y61" i="5"/>
  <c r="AE126" i="4"/>
  <c r="CM11" i="3"/>
  <c r="BF122" i="4"/>
  <c r="BF121" i="4"/>
  <c r="BG119" i="4" s="1"/>
  <c r="AC86" i="3"/>
  <c r="W40" i="5"/>
  <c r="CL14" i="3"/>
  <c r="CL25" i="3"/>
  <c r="CF6" i="5" s="1"/>
  <c r="CN119" i="3"/>
  <c r="CN10" i="3" s="1"/>
  <c r="CJ58" i="3"/>
  <c r="CK41" i="3"/>
  <c r="CE11" i="5" s="1"/>
  <c r="CI68" i="3"/>
  <c r="CC13" i="5" s="1"/>
  <c r="CC14" i="5" s="1"/>
  <c r="CC18" i="5" s="1"/>
  <c r="CN123" i="3"/>
  <c r="CN117" i="3"/>
  <c r="CN120" i="3"/>
  <c r="CH72" i="3"/>
  <c r="CH74" i="3" s="1"/>
  <c r="CB13" i="5"/>
  <c r="CB14" i="5" s="1"/>
  <c r="CB18" i="5" s="1"/>
  <c r="CO112" i="3"/>
  <c r="CN118" i="3"/>
  <c r="CN9" i="3" s="1"/>
  <c r="CN20" i="3"/>
  <c r="CN21" i="3"/>
  <c r="CN23" i="3"/>
  <c r="CN108" i="3"/>
  <c r="CM22" i="3"/>
  <c r="CN12" i="3"/>
  <c r="CO103" i="3"/>
  <c r="CO109" i="3" s="1"/>
  <c r="CO100" i="3"/>
  <c r="CO106" i="3" s="1"/>
  <c r="CO101" i="3"/>
  <c r="CO107" i="3" s="1"/>
  <c r="CO102" i="3"/>
  <c r="CO120" i="3" s="1"/>
  <c r="CO99" i="3"/>
  <c r="CO117" i="3" s="1"/>
  <c r="CP2" i="3"/>
  <c r="CP111" i="3" s="1"/>
  <c r="CO81" i="3"/>
  <c r="CI36" i="5" s="1"/>
  <c r="CN105" i="3"/>
  <c r="CM19" i="3"/>
  <c r="CE6" i="5"/>
  <c r="CE7" i="5" s="1"/>
  <c r="CK29" i="3"/>
  <c r="CK66" i="3" s="1"/>
  <c r="CO115" i="3"/>
  <c r="CM8" i="3"/>
  <c r="CM14" i="3" s="1"/>
  <c r="CL53" i="3"/>
  <c r="CF12" i="5" s="1"/>
  <c r="CN124" i="3" l="1" a="1"/>
  <c r="CN124" i="3" s="1"/>
  <c r="CN125" i="3" s="1"/>
  <c r="CN65" i="3" s="1"/>
  <c r="CG5" i="5"/>
  <c r="CM37" i="3"/>
  <c r="CM36" i="3"/>
  <c r="CM39" i="3"/>
  <c r="CM38" i="3"/>
  <c r="CF5" i="5"/>
  <c r="CL36" i="3"/>
  <c r="CL37" i="3"/>
  <c r="CL38" i="3"/>
  <c r="CL39" i="3"/>
  <c r="CM62" i="3"/>
  <c r="CM63" i="3"/>
  <c r="CM64" i="3"/>
  <c r="CM60" i="3"/>
  <c r="CM61" i="3"/>
  <c r="CM48" i="3"/>
  <c r="CM49" i="3"/>
  <c r="CM50" i="3"/>
  <c r="CM59" i="3"/>
  <c r="CM51" i="3"/>
  <c r="CM47" i="3"/>
  <c r="AE127" i="4"/>
  <c r="Y62" i="5"/>
  <c r="BG120" i="4"/>
  <c r="AD82" i="3"/>
  <c r="W41" i="5"/>
  <c r="CF7" i="5"/>
  <c r="CB30" i="5"/>
  <c r="CC30" i="5"/>
  <c r="CI72" i="3"/>
  <c r="CI74" i="3" s="1"/>
  <c r="CL29" i="3"/>
  <c r="CL66" i="3" s="1"/>
  <c r="CJ68" i="3"/>
  <c r="CJ72" i="3" s="1"/>
  <c r="CJ74" i="3" s="1"/>
  <c r="CO118" i="3"/>
  <c r="CO9" i="3" s="1"/>
  <c r="CO123" i="3"/>
  <c r="CO119" i="3"/>
  <c r="CO10" i="3" s="1"/>
  <c r="CM25" i="3"/>
  <c r="CG6" i="5" s="1"/>
  <c r="CG7" i="5" s="1"/>
  <c r="CN11" i="3"/>
  <c r="CP115" i="3"/>
  <c r="CP114" i="3"/>
  <c r="CP113" i="3"/>
  <c r="CO121" i="3"/>
  <c r="CO12" i="3" s="1"/>
  <c r="CO23" i="3"/>
  <c r="CO21" i="3"/>
  <c r="CO105" i="3"/>
  <c r="CO8" i="3" s="1"/>
  <c r="CN19" i="3"/>
  <c r="CP112" i="3"/>
  <c r="CN8" i="3"/>
  <c r="CK58" i="3"/>
  <c r="CP103" i="3"/>
  <c r="CP109" i="3" s="1"/>
  <c r="CP102" i="3"/>
  <c r="CP101" i="3"/>
  <c r="CP107" i="3" s="1"/>
  <c r="CP100" i="3"/>
  <c r="CP106" i="3" s="1"/>
  <c r="CP99" i="3"/>
  <c r="CP117" i="3" s="1"/>
  <c r="CQ2" i="3"/>
  <c r="CP81" i="3"/>
  <c r="CJ36" i="5" s="1"/>
  <c r="CO108" i="3"/>
  <c r="CO11" i="3" s="1"/>
  <c r="CN22" i="3"/>
  <c r="CO20" i="3"/>
  <c r="CM53" i="3"/>
  <c r="CG12" i="5" s="1"/>
  <c r="CO124" i="3" a="1"/>
  <c r="CO124" i="3" s="1"/>
  <c r="CO125" i="3" s="1"/>
  <c r="CO59" i="3" l="1"/>
  <c r="CO60" i="3"/>
  <c r="CO61" i="3"/>
  <c r="CO62" i="3"/>
  <c r="CO64" i="3"/>
  <c r="CO49" i="3"/>
  <c r="CO47" i="3"/>
  <c r="CO48" i="3"/>
  <c r="CO51" i="3"/>
  <c r="CO63" i="3"/>
  <c r="CO50" i="3"/>
  <c r="CO65" i="3"/>
  <c r="CN59" i="3"/>
  <c r="CN60" i="3"/>
  <c r="CN62" i="3"/>
  <c r="CN64" i="3"/>
  <c r="CN61" i="3"/>
  <c r="CN48" i="3"/>
  <c r="CN49" i="3"/>
  <c r="CN50" i="3"/>
  <c r="CN53" i="3" s="1"/>
  <c r="CH12" i="5" s="1"/>
  <c r="CN47" i="3"/>
  <c r="CN51" i="3"/>
  <c r="CN63" i="3"/>
  <c r="CL41" i="3"/>
  <c r="CF11" i="5" s="1"/>
  <c r="Y63" i="5"/>
  <c r="AF125" i="4"/>
  <c r="BG122" i="4"/>
  <c r="BG121" i="4"/>
  <c r="BH119" i="4" s="1"/>
  <c r="CN14" i="3"/>
  <c r="X22" i="5"/>
  <c r="X26" i="5" s="1"/>
  <c r="X37" i="5"/>
  <c r="AD84" i="3"/>
  <c r="X39" i="5" s="1"/>
  <c r="AD83" i="3"/>
  <c r="CC31" i="5"/>
  <c r="CC32" i="5" s="1"/>
  <c r="CC79" i="5" s="1"/>
  <c r="CB31" i="5"/>
  <c r="CB32" i="5" s="1"/>
  <c r="CB79" i="5" s="1"/>
  <c r="CL58" i="3"/>
  <c r="CL68" i="3" s="1"/>
  <c r="CF13" i="5" s="1"/>
  <c r="CF14" i="5" s="1"/>
  <c r="CF18" i="5" s="1"/>
  <c r="CD13" i="5"/>
  <c r="CD14" i="5" s="1"/>
  <c r="CD18" i="5" s="1"/>
  <c r="CP119" i="3"/>
  <c r="CP10" i="3" s="1"/>
  <c r="CM41" i="3"/>
  <c r="CG11" i="5" s="1"/>
  <c r="CQ113" i="3"/>
  <c r="CM29" i="3"/>
  <c r="CM66" i="3" s="1"/>
  <c r="CP121" i="3"/>
  <c r="CP120" i="3"/>
  <c r="CP123" i="3"/>
  <c r="CP118" i="3"/>
  <c r="CP9" i="3" s="1"/>
  <c r="CQ114" i="3"/>
  <c r="CO14" i="3"/>
  <c r="CP21" i="3"/>
  <c r="CP23" i="3"/>
  <c r="CQ100" i="3"/>
  <c r="CQ106" i="3" s="1"/>
  <c r="CQ99" i="3"/>
  <c r="CQ102" i="3"/>
  <c r="CQ101" i="3"/>
  <c r="CQ107" i="3" s="1"/>
  <c r="CQ103" i="3"/>
  <c r="CQ109" i="3" s="1"/>
  <c r="CR2" i="3"/>
  <c r="CQ81" i="3"/>
  <c r="CK36" i="5" s="1"/>
  <c r="CN25" i="3"/>
  <c r="CP12" i="3"/>
  <c r="CP20" i="3"/>
  <c r="CP108" i="3"/>
  <c r="CO22" i="3"/>
  <c r="CP105" i="3"/>
  <c r="CP8" i="3" s="1"/>
  <c r="CO19" i="3"/>
  <c r="CK68" i="3"/>
  <c r="CQ115" i="3"/>
  <c r="CQ112" i="3"/>
  <c r="CQ111" i="3"/>
  <c r="CP124" i="3" l="1" a="1"/>
  <c r="CP124" i="3" s="1"/>
  <c r="CP125" i="3" s="1"/>
  <c r="CP65" i="3" s="1"/>
  <c r="CI5" i="5"/>
  <c r="CO36" i="3"/>
  <c r="CO37" i="3"/>
  <c r="CO38" i="3"/>
  <c r="CO39" i="3"/>
  <c r="CH5" i="5"/>
  <c r="CN38" i="3"/>
  <c r="CN36" i="3"/>
  <c r="CN37" i="3"/>
  <c r="CN39" i="3"/>
  <c r="CR115" i="3"/>
  <c r="AF126" i="4"/>
  <c r="Z61" i="5"/>
  <c r="BH120" i="4"/>
  <c r="CL72" i="3"/>
  <c r="CL74" i="3" s="1"/>
  <c r="X38" i="5"/>
  <c r="X45" i="5" s="1"/>
  <c r="AD136" i="4" s="1"/>
  <c r="AD85" i="3"/>
  <c r="AD91" i="3"/>
  <c r="CD30" i="5"/>
  <c r="CR113" i="3"/>
  <c r="CQ120" i="3"/>
  <c r="CP11" i="3"/>
  <c r="CP14" i="3" s="1"/>
  <c r="CM58" i="3"/>
  <c r="CQ117" i="3"/>
  <c r="CQ121" i="3"/>
  <c r="CQ12" i="3" s="1"/>
  <c r="CR112" i="3"/>
  <c r="CR114" i="3"/>
  <c r="CO25" i="3"/>
  <c r="CI6" i="5" s="1"/>
  <c r="CI7" i="5" s="1"/>
  <c r="CQ119" i="3"/>
  <c r="CQ10" i="3" s="1"/>
  <c r="CQ118" i="3"/>
  <c r="CQ9" i="3" s="1"/>
  <c r="CQ123" i="3"/>
  <c r="CR111" i="3"/>
  <c r="CQ23" i="3"/>
  <c r="CQ21" i="3"/>
  <c r="CQ105" i="3"/>
  <c r="CP19" i="3"/>
  <c r="CQ20" i="3"/>
  <c r="CR102" i="3"/>
  <c r="CR101" i="3"/>
  <c r="CR107" i="3" s="1"/>
  <c r="CR103" i="3"/>
  <c r="CR109" i="3" s="1"/>
  <c r="CR99" i="3"/>
  <c r="CR100" i="3"/>
  <c r="CR106" i="3" s="1"/>
  <c r="CS2" i="3"/>
  <c r="CR81" i="3"/>
  <c r="CL36" i="5" s="1"/>
  <c r="CE13" i="5"/>
  <c r="CE14" i="5" s="1"/>
  <c r="CE18" i="5" s="1"/>
  <c r="CF30" i="5" s="1"/>
  <c r="CK72" i="3"/>
  <c r="CK74" i="3" s="1"/>
  <c r="CQ108" i="3"/>
  <c r="CP22" i="3"/>
  <c r="CH6" i="5"/>
  <c r="CH7" i="5" s="1"/>
  <c r="CN29" i="3"/>
  <c r="CN66" i="3" s="1"/>
  <c r="CO53" i="3"/>
  <c r="CI12" i="5" s="1"/>
  <c r="CS113" i="3" l="1"/>
  <c r="CN41" i="3"/>
  <c r="CH11" i="5" s="1"/>
  <c r="CJ5" i="5"/>
  <c r="CP36" i="3"/>
  <c r="CP37" i="3"/>
  <c r="CP39" i="3"/>
  <c r="CP38" i="3"/>
  <c r="CQ124" i="3" a="1"/>
  <c r="CQ124" i="3" s="1"/>
  <c r="CQ125" i="3" s="1"/>
  <c r="CQ65" i="3" s="1"/>
  <c r="CP59" i="3"/>
  <c r="CP60" i="3"/>
  <c r="CP61" i="3"/>
  <c r="CP62" i="3"/>
  <c r="CP63" i="3"/>
  <c r="CP64" i="3"/>
  <c r="CP49" i="3"/>
  <c r="CP47" i="3"/>
  <c r="CP53" i="3" s="1"/>
  <c r="CJ12" i="5" s="1"/>
  <c r="CP48" i="3"/>
  <c r="CP51" i="3"/>
  <c r="CP50" i="3"/>
  <c r="AF127" i="4"/>
  <c r="Z62" i="5"/>
  <c r="BH122" i="4"/>
  <c r="BH121" i="4"/>
  <c r="BI119" i="4" s="1"/>
  <c r="AD86" i="3"/>
  <c r="X40" i="5"/>
  <c r="CF31" i="5"/>
  <c r="CF32" i="5" s="1"/>
  <c r="CF79" i="5" s="1"/>
  <c r="CD31" i="5"/>
  <c r="CD32" i="5" s="1"/>
  <c r="CD79" i="5" s="1"/>
  <c r="CE30" i="5"/>
  <c r="CO29" i="3"/>
  <c r="CR117" i="3"/>
  <c r="CR118" i="3"/>
  <c r="CR9" i="3" s="1"/>
  <c r="CO41" i="3"/>
  <c r="CI11" i="5" s="1"/>
  <c r="CR120" i="3"/>
  <c r="CR121" i="3"/>
  <c r="CR12" i="3" s="1"/>
  <c r="CQ8" i="3"/>
  <c r="CR123" i="3"/>
  <c r="CM68" i="3"/>
  <c r="CS112" i="3"/>
  <c r="CR119" i="3"/>
  <c r="CR10" i="3" s="1"/>
  <c r="CR23" i="3"/>
  <c r="CR21" i="3"/>
  <c r="CR20" i="3"/>
  <c r="CN58" i="3"/>
  <c r="CS111" i="3"/>
  <c r="CS114" i="3"/>
  <c r="CP25" i="3"/>
  <c r="CS103" i="3"/>
  <c r="CS109" i="3" s="1"/>
  <c r="CS101" i="3"/>
  <c r="CS107" i="3" s="1"/>
  <c r="CS102" i="3"/>
  <c r="CS100" i="3"/>
  <c r="CS106" i="3" s="1"/>
  <c r="CS99" i="3"/>
  <c r="CT2" i="3"/>
  <c r="CS81" i="3"/>
  <c r="CM36" i="5" s="1"/>
  <c r="CR105" i="3"/>
  <c r="CQ19" i="3"/>
  <c r="CR108" i="3"/>
  <c r="CQ22" i="3"/>
  <c r="CQ11" i="3"/>
  <c r="CS115" i="3"/>
  <c r="CT115" i="3" s="1"/>
  <c r="CO58" i="3" l="1"/>
  <c r="CO66" i="3"/>
  <c r="CR124" i="3" a="1"/>
  <c r="CR124" i="3" s="1"/>
  <c r="CR125" i="3" s="1"/>
  <c r="CR65" i="3" s="1"/>
  <c r="CQ59" i="3"/>
  <c r="CQ61" i="3"/>
  <c r="CQ62" i="3"/>
  <c r="CQ63" i="3"/>
  <c r="CQ64" i="3"/>
  <c r="CQ48" i="3"/>
  <c r="CQ49" i="3"/>
  <c r="CQ50" i="3"/>
  <c r="CQ60" i="3"/>
  <c r="CQ51" i="3"/>
  <c r="CQ47" i="3"/>
  <c r="AG125" i="4"/>
  <c r="Z63" i="5"/>
  <c r="CR8" i="3"/>
  <c r="CP41" i="3"/>
  <c r="CJ11" i="5" s="1"/>
  <c r="BI120" i="4"/>
  <c r="AE82" i="3"/>
  <c r="Y22" i="5" s="1"/>
  <c r="X41" i="5"/>
  <c r="CE31" i="5"/>
  <c r="CE32" i="5" s="1"/>
  <c r="CE79" i="5" s="1"/>
  <c r="CR11" i="3"/>
  <c r="CR14" i="3" s="1"/>
  <c r="CS117" i="3"/>
  <c r="CO68" i="3"/>
  <c r="CI13" i="5" s="1"/>
  <c r="CI14" i="5" s="1"/>
  <c r="CI18" i="5" s="1"/>
  <c r="CS120" i="3"/>
  <c r="CM72" i="3"/>
  <c r="CM74" i="3" s="1"/>
  <c r="CG13" i="5"/>
  <c r="CG14" i="5" s="1"/>
  <c r="CG18" i="5" s="1"/>
  <c r="CQ14" i="3"/>
  <c r="CS119" i="3"/>
  <c r="CN68" i="3"/>
  <c r="CN72" i="3" s="1"/>
  <c r="CN74" i="3" s="1"/>
  <c r="CS123" i="3"/>
  <c r="CS118" i="3"/>
  <c r="CS121" i="3"/>
  <c r="CS12" i="3" s="1"/>
  <c r="CS23" i="3"/>
  <c r="CS20" i="3"/>
  <c r="CS21" i="3"/>
  <c r="CS10" i="3"/>
  <c r="CT114" i="3"/>
  <c r="CS108" i="3"/>
  <c r="CR22" i="3"/>
  <c r="CQ25" i="3"/>
  <c r="CT103" i="3"/>
  <c r="CT109" i="3" s="1"/>
  <c r="CT102" i="3"/>
  <c r="CT101" i="3"/>
  <c r="CT107" i="3" s="1"/>
  <c r="CT100" i="3"/>
  <c r="CT106" i="3" s="1"/>
  <c r="CT99" i="3"/>
  <c r="CU2" i="3"/>
  <c r="CU115" i="3" s="1"/>
  <c r="CT81" i="3"/>
  <c r="CN36" i="5" s="1"/>
  <c r="CJ6" i="5"/>
  <c r="CJ7" i="5" s="1"/>
  <c r="CP29" i="3"/>
  <c r="CP66" i="3" s="1"/>
  <c r="CT111" i="3"/>
  <c r="CT113" i="3"/>
  <c r="CS105" i="3"/>
  <c r="CR19" i="3"/>
  <c r="CS9" i="3"/>
  <c r="CT112" i="3"/>
  <c r="CQ53" i="3"/>
  <c r="CK12" i="5" s="1"/>
  <c r="CL5" i="5" l="1"/>
  <c r="CR37" i="3"/>
  <c r="CR39" i="3"/>
  <c r="CR36" i="3"/>
  <c r="CR38" i="3"/>
  <c r="CR59" i="3"/>
  <c r="CR60" i="3"/>
  <c r="CR61" i="3"/>
  <c r="CR63" i="3"/>
  <c r="CR48" i="3"/>
  <c r="CR49" i="3"/>
  <c r="CR50" i="3"/>
  <c r="CR62" i="3"/>
  <c r="CR47" i="3"/>
  <c r="CR51" i="3"/>
  <c r="CR64" i="3"/>
  <c r="CQ36" i="3"/>
  <c r="CQ38" i="3"/>
  <c r="CQ37" i="3"/>
  <c r="CQ39" i="3"/>
  <c r="CS124" i="3" a="1"/>
  <c r="CS124" i="3" s="1"/>
  <c r="CS125" i="3" s="1"/>
  <c r="CS65" i="3"/>
  <c r="AG126" i="4"/>
  <c r="AA61" i="5"/>
  <c r="CO72" i="3"/>
  <c r="CO74" i="3" s="1"/>
  <c r="CS11" i="3"/>
  <c r="BI122" i="4"/>
  <c r="BI121" i="4"/>
  <c r="BJ119" i="4" s="1"/>
  <c r="CU112" i="3"/>
  <c r="CR25" i="3"/>
  <c r="CL6" i="5" s="1"/>
  <c r="CL7" i="5" s="1"/>
  <c r="Y26" i="5"/>
  <c r="Y37" i="5"/>
  <c r="AE83" i="3"/>
  <c r="AE84" i="3"/>
  <c r="CG30" i="5"/>
  <c r="CH13" i="5"/>
  <c r="CH14" i="5" s="1"/>
  <c r="CH18" i="5" s="1"/>
  <c r="CU113" i="3"/>
  <c r="CU111" i="3"/>
  <c r="CK5" i="5"/>
  <c r="CT123" i="3"/>
  <c r="CT120" i="3"/>
  <c r="CT119" i="3"/>
  <c r="CT10" i="3" s="1"/>
  <c r="CT121" i="3"/>
  <c r="CT12" i="3" s="1"/>
  <c r="CT118" i="3"/>
  <c r="CT9" i="3" s="1"/>
  <c r="CT117" i="3"/>
  <c r="CR29" i="3"/>
  <c r="CR66" i="3" s="1"/>
  <c r="CT20" i="3"/>
  <c r="CT21" i="3"/>
  <c r="CT23" i="3"/>
  <c r="CT105" i="3"/>
  <c r="CS19" i="3"/>
  <c r="CP58" i="3"/>
  <c r="CU100" i="3"/>
  <c r="CU106" i="3" s="1"/>
  <c r="CU99" i="3"/>
  <c r="CU103" i="3"/>
  <c r="CU109" i="3" s="1"/>
  <c r="CU102" i="3"/>
  <c r="CU101" i="3"/>
  <c r="CU107" i="3" s="1"/>
  <c r="CV2" i="3"/>
  <c r="CV115" i="3" s="1"/>
  <c r="CU81" i="3"/>
  <c r="CO36" i="5" s="1"/>
  <c r="CT108" i="3"/>
  <c r="CS22" i="3"/>
  <c r="CS8" i="3"/>
  <c r="CK6" i="5"/>
  <c r="CQ29" i="3"/>
  <c r="CQ66" i="3" s="1"/>
  <c r="CU114" i="3"/>
  <c r="CR53" i="3"/>
  <c r="CL12" i="5" s="1"/>
  <c r="CT124" i="3" l="1" a="1"/>
  <c r="CT124" i="3" s="1"/>
  <c r="CT125" i="3" s="1"/>
  <c r="CT65" i="3" s="1"/>
  <c r="CS59" i="3"/>
  <c r="CS60" i="3"/>
  <c r="CS61" i="3"/>
  <c r="CS63" i="3"/>
  <c r="CS48" i="3"/>
  <c r="CS50" i="3"/>
  <c r="CS62" i="3"/>
  <c r="CS47" i="3"/>
  <c r="CS49" i="3"/>
  <c r="CS64" i="3"/>
  <c r="CS51" i="3"/>
  <c r="CS14" i="3"/>
  <c r="AG127" i="4"/>
  <c r="AA62" i="5"/>
  <c r="BJ120" i="4"/>
  <c r="Y38" i="5"/>
  <c r="AE91" i="3"/>
  <c r="AE85" i="3"/>
  <c r="Y39" i="5"/>
  <c r="CK7" i="5"/>
  <c r="CG31" i="5"/>
  <c r="CG32" i="5" s="1"/>
  <c r="CG79" i="5" s="1"/>
  <c r="CH30" i="5"/>
  <c r="CI30" i="5"/>
  <c r="CR41" i="3"/>
  <c r="CL11" i="5" s="1"/>
  <c r="CR58" i="3"/>
  <c r="CR68" i="3" s="1"/>
  <c r="CT11" i="3"/>
  <c r="CU117" i="3"/>
  <c r="CU123" i="3"/>
  <c r="CU118" i="3"/>
  <c r="CU9" i="3" s="1"/>
  <c r="CQ41" i="3"/>
  <c r="CK11" i="5" s="1"/>
  <c r="CU121" i="3"/>
  <c r="CU12" i="3" s="1"/>
  <c r="CT8" i="3"/>
  <c r="CU119" i="3"/>
  <c r="CU10" i="3" s="1"/>
  <c r="CV114" i="3"/>
  <c r="CP68" i="3"/>
  <c r="CP72" i="3" s="1"/>
  <c r="CP74" i="3" s="1"/>
  <c r="CU23" i="3"/>
  <c r="CU21" i="3"/>
  <c r="CU20" i="3"/>
  <c r="CU120" i="3"/>
  <c r="CQ58" i="3"/>
  <c r="CV103" i="3"/>
  <c r="CV109" i="3" s="1"/>
  <c r="CV102" i="3"/>
  <c r="CV100" i="3"/>
  <c r="CV106" i="3" s="1"/>
  <c r="CV99" i="3"/>
  <c r="CV101" i="3"/>
  <c r="CV107" i="3" s="1"/>
  <c r="CW2" i="3"/>
  <c r="CV81" i="3"/>
  <c r="CP36" i="5" s="1"/>
  <c r="CS25" i="3"/>
  <c r="CV111" i="3"/>
  <c r="CV117" i="3" s="1"/>
  <c r="CU108" i="3"/>
  <c r="CT22" i="3"/>
  <c r="CU105" i="3"/>
  <c r="CT19" i="3"/>
  <c r="CV113" i="3"/>
  <c r="CV112" i="3"/>
  <c r="CW112" i="3" s="1"/>
  <c r="CS53" i="3"/>
  <c r="CM12" i="5" s="1"/>
  <c r="CU124" i="3" l="1" a="1"/>
  <c r="CU124" i="3" s="1"/>
  <c r="CU125" i="3" s="1"/>
  <c r="CU65" i="3" s="1"/>
  <c r="CM5" i="5"/>
  <c r="CS36" i="3"/>
  <c r="CS37" i="3"/>
  <c r="CS38" i="3"/>
  <c r="CS39" i="3"/>
  <c r="CT59" i="3"/>
  <c r="CT60" i="3"/>
  <c r="CT61" i="3"/>
  <c r="CT62" i="3"/>
  <c r="CT63" i="3"/>
  <c r="CT64" i="3"/>
  <c r="CT48" i="3"/>
  <c r="CT50" i="3"/>
  <c r="CT47" i="3"/>
  <c r="CT49" i="3"/>
  <c r="CT51" i="3"/>
  <c r="AA63" i="5"/>
  <c r="AH125" i="4"/>
  <c r="BJ122" i="4"/>
  <c r="BJ121" i="4"/>
  <c r="BK119" i="4" s="1"/>
  <c r="Y45" i="5"/>
  <c r="AE136" i="4" s="1"/>
  <c r="CW113" i="3"/>
  <c r="AE86" i="3"/>
  <c r="Y40" i="5"/>
  <c r="CI31" i="5"/>
  <c r="CI32" i="5" s="1"/>
  <c r="CI79" i="5" s="1"/>
  <c r="CH31" i="5"/>
  <c r="CH32" i="5" s="1"/>
  <c r="CH79" i="5" s="1"/>
  <c r="CT14" i="3"/>
  <c r="CJ13" i="5"/>
  <c r="CJ14" i="5" s="1"/>
  <c r="CJ18" i="5" s="1"/>
  <c r="CT25" i="3"/>
  <c r="CV120" i="3"/>
  <c r="CV118" i="3"/>
  <c r="CV9" i="3" s="1"/>
  <c r="CV121" i="3"/>
  <c r="CV12" i="3" s="1"/>
  <c r="CW114" i="3"/>
  <c r="CV21" i="3"/>
  <c r="CV23" i="3"/>
  <c r="CV20" i="3"/>
  <c r="CV105" i="3"/>
  <c r="CV8" i="3" s="1"/>
  <c r="CU19" i="3"/>
  <c r="CV123" i="3"/>
  <c r="CU8" i="3"/>
  <c r="CW103" i="3"/>
  <c r="CW109" i="3" s="1"/>
  <c r="CW102" i="3"/>
  <c r="CW101" i="3"/>
  <c r="CW107" i="3" s="1"/>
  <c r="CW100" i="3"/>
  <c r="CW106" i="3" s="1"/>
  <c r="CW99" i="3"/>
  <c r="CX2" i="3"/>
  <c r="CW81" i="3"/>
  <c r="CQ36" i="5" s="1"/>
  <c r="CQ68" i="3"/>
  <c r="CV119" i="3"/>
  <c r="CV10" i="3" s="1"/>
  <c r="CV108" i="3"/>
  <c r="CU22" i="3"/>
  <c r="CM6" i="5"/>
  <c r="CM7" i="5" s="1"/>
  <c r="CS29" i="3"/>
  <c r="CS66" i="3" s="1"/>
  <c r="CU11" i="3"/>
  <c r="CW111" i="3"/>
  <c r="CW115" i="3"/>
  <c r="CX115" i="3" s="1"/>
  <c r="CR72" i="3"/>
  <c r="CR74" i="3" s="1"/>
  <c r="CL13" i="5"/>
  <c r="CL14" i="5" s="1"/>
  <c r="CL18" i="5" s="1"/>
  <c r="CT53" i="3" l="1"/>
  <c r="CN12" i="5" s="1"/>
  <c r="CS41" i="3"/>
  <c r="CM11" i="5" s="1"/>
  <c r="CV124" i="3" a="1"/>
  <c r="CV124" i="3" s="1"/>
  <c r="CV125" i="3" s="1"/>
  <c r="CV65" i="3" s="1"/>
  <c r="CT36" i="3"/>
  <c r="CT37" i="3"/>
  <c r="CT39" i="3"/>
  <c r="CT38" i="3"/>
  <c r="CU60" i="3"/>
  <c r="CU59" i="3"/>
  <c r="CU62" i="3"/>
  <c r="CU63" i="3"/>
  <c r="CU64" i="3"/>
  <c r="CU48" i="3"/>
  <c r="CU49" i="3"/>
  <c r="CU50" i="3"/>
  <c r="CU51" i="3"/>
  <c r="CU61" i="3"/>
  <c r="CU47" i="3"/>
  <c r="AH126" i="4"/>
  <c r="AB61" i="5"/>
  <c r="CX113" i="3"/>
  <c r="CT29" i="3"/>
  <c r="CT66" i="3" s="1"/>
  <c r="BK120" i="4"/>
  <c r="CN5" i="5"/>
  <c r="AF82" i="3"/>
  <c r="Y41" i="5"/>
  <c r="CJ30" i="5"/>
  <c r="CN6" i="5"/>
  <c r="CW120" i="3"/>
  <c r="CW123" i="3"/>
  <c r="CX111" i="3"/>
  <c r="CX112" i="3"/>
  <c r="CW117" i="3"/>
  <c r="CW118" i="3"/>
  <c r="CW9" i="3" s="1"/>
  <c r="CW121" i="3"/>
  <c r="CW12" i="3" s="1"/>
  <c r="CW119" i="3"/>
  <c r="CW10" i="3" s="1"/>
  <c r="CW21" i="3"/>
  <c r="CW23" i="3"/>
  <c r="CW20" i="3"/>
  <c r="CK13" i="5"/>
  <c r="CK14" i="5" s="1"/>
  <c r="CK18" i="5" s="1"/>
  <c r="CK30" i="5" s="1"/>
  <c r="CQ72" i="3"/>
  <c r="CQ74" i="3" s="1"/>
  <c r="CW105" i="3"/>
  <c r="CV19" i="3"/>
  <c r="CW108" i="3"/>
  <c r="CV22" i="3"/>
  <c r="CU14" i="3"/>
  <c r="CS58" i="3"/>
  <c r="CV11" i="3"/>
  <c r="CV14" i="3" s="1"/>
  <c r="CX103" i="3"/>
  <c r="CX109" i="3" s="1"/>
  <c r="CX102" i="3"/>
  <c r="CX101" i="3"/>
  <c r="CX107" i="3" s="1"/>
  <c r="CX100" i="3"/>
  <c r="CX106" i="3" s="1"/>
  <c r="CX99" i="3"/>
  <c r="CY2" i="3"/>
  <c r="CX81" i="3"/>
  <c r="CR36" i="5" s="1"/>
  <c r="CU25" i="3"/>
  <c r="CO6" i="5" s="1"/>
  <c r="CX114" i="3"/>
  <c r="CY114" i="3" s="1"/>
  <c r="CU53" i="3" l="1"/>
  <c r="CO12" i="5" s="1"/>
  <c r="CV38" i="3"/>
  <c r="CV37" i="3"/>
  <c r="CV36" i="3"/>
  <c r="CV39" i="3"/>
  <c r="CU37" i="3"/>
  <c r="CU36" i="3"/>
  <c r="CU38" i="3"/>
  <c r="CU39" i="3"/>
  <c r="CW124" i="3" a="1"/>
  <c r="CW124" i="3" s="1"/>
  <c r="CW125" i="3" s="1"/>
  <c r="CW65" i="3" s="1"/>
  <c r="CV59" i="3"/>
  <c r="CV60" i="3"/>
  <c r="CV62" i="3"/>
  <c r="CV64" i="3"/>
  <c r="CV48" i="3"/>
  <c r="CV49" i="3"/>
  <c r="CV50" i="3"/>
  <c r="CV63" i="3"/>
  <c r="CV47" i="3"/>
  <c r="CV51" i="3"/>
  <c r="CV61" i="3"/>
  <c r="AB62" i="5"/>
  <c r="AH127" i="4"/>
  <c r="CT58" i="3"/>
  <c r="CX121" i="3"/>
  <c r="CT41" i="3"/>
  <c r="CN11" i="5" s="1"/>
  <c r="BK122" i="4"/>
  <c r="BK121" i="4"/>
  <c r="BL119" i="4" s="1"/>
  <c r="CW11" i="3"/>
  <c r="CX119" i="3"/>
  <c r="CX10" i="3" s="1"/>
  <c r="CN7" i="5"/>
  <c r="Z22" i="5"/>
  <c r="Z26" i="5" s="1"/>
  <c r="Z37" i="5"/>
  <c r="AF83" i="3"/>
  <c r="AF84" i="3"/>
  <c r="Z39" i="5" s="1"/>
  <c r="CK31" i="5"/>
  <c r="CK32" i="5" s="1"/>
  <c r="CK79" i="5" s="1"/>
  <c r="CJ31" i="5"/>
  <c r="CJ32" i="5" s="1"/>
  <c r="CJ79" i="5" s="1"/>
  <c r="CL30" i="5"/>
  <c r="CX117" i="3"/>
  <c r="CX120" i="3"/>
  <c r="CV25" i="3"/>
  <c r="CP6" i="5" s="1"/>
  <c r="CX118" i="3"/>
  <c r="CX9" i="3" s="1"/>
  <c r="CT68" i="3"/>
  <c r="CN13" i="5" s="1"/>
  <c r="CX123" i="3"/>
  <c r="CX21" i="3"/>
  <c r="CX20" i="3"/>
  <c r="CP5" i="5"/>
  <c r="CX23" i="3"/>
  <c r="CY101" i="3"/>
  <c r="CY107" i="3" s="1"/>
  <c r="CY21" i="3" s="1"/>
  <c r="CY100" i="3"/>
  <c r="CY106" i="3" s="1"/>
  <c r="CY20" i="3" s="1"/>
  <c r="CY99" i="3"/>
  <c r="CY103" i="3"/>
  <c r="CY109" i="3" s="1"/>
  <c r="CY23" i="3" s="1"/>
  <c r="I23" i="3" s="1"/>
  <c r="CY102" i="3"/>
  <c r="CY120" i="3" s="1"/>
  <c r="I46" i="3"/>
  <c r="CY81" i="3"/>
  <c r="CS68" i="3"/>
  <c r="CO5" i="5"/>
  <c r="CO7" i="5" s="1"/>
  <c r="CU29" i="3"/>
  <c r="CU66" i="3" s="1"/>
  <c r="CY113" i="3"/>
  <c r="CY112" i="3"/>
  <c r="CX108" i="3"/>
  <c r="CW22" i="3"/>
  <c r="CY115" i="3"/>
  <c r="CX12" i="3"/>
  <c r="CY111" i="3"/>
  <c r="CX105" i="3"/>
  <c r="CW19" i="3"/>
  <c r="CW8" i="3"/>
  <c r="CW14" i="3" s="1"/>
  <c r="CV53" i="3"/>
  <c r="CP12" i="5" s="1"/>
  <c r="CX124" i="3" a="1"/>
  <c r="CX124" i="3" s="1"/>
  <c r="CX125" i="3" s="1"/>
  <c r="CV29" i="3" l="1"/>
  <c r="CN14" i="5"/>
  <c r="CV58" i="3"/>
  <c r="CV66" i="3"/>
  <c r="CX65" i="3"/>
  <c r="CX59" i="3"/>
  <c r="CX60" i="3"/>
  <c r="CX61" i="3"/>
  <c r="CX62" i="3"/>
  <c r="CX63" i="3"/>
  <c r="CX64" i="3"/>
  <c r="CX49" i="3"/>
  <c r="CX47" i="3"/>
  <c r="CX50" i="3"/>
  <c r="CX51" i="3"/>
  <c r="CX48" i="3"/>
  <c r="CQ5" i="5"/>
  <c r="CW36" i="3"/>
  <c r="CW37" i="3"/>
  <c r="CW38" i="3"/>
  <c r="CW39" i="3"/>
  <c r="CW59" i="3"/>
  <c r="CW60" i="3"/>
  <c r="CW61" i="3"/>
  <c r="CW62" i="3"/>
  <c r="CW64" i="3"/>
  <c r="CW49" i="3"/>
  <c r="CW63" i="3"/>
  <c r="CW47" i="3"/>
  <c r="CW50" i="3"/>
  <c r="CW51" i="3"/>
  <c r="CW48" i="3"/>
  <c r="AI125" i="4"/>
  <c r="AB63" i="5"/>
  <c r="CY117" i="3"/>
  <c r="BL120" i="4"/>
  <c r="CN18" i="5"/>
  <c r="I81" i="3"/>
  <c r="CS36" i="5"/>
  <c r="Z38" i="5"/>
  <c r="Z45" i="5" s="1"/>
  <c r="AF136" i="4" s="1"/>
  <c r="AF85" i="3"/>
  <c r="AF91" i="3"/>
  <c r="CL31" i="5"/>
  <c r="CL32" i="5" s="1"/>
  <c r="CL79" i="5" s="1"/>
  <c r="CV68" i="3"/>
  <c r="CY121" i="3"/>
  <c r="CY12" i="3" s="1"/>
  <c r="I12" i="3" s="1"/>
  <c r="CP7" i="5"/>
  <c r="I21" i="3"/>
  <c r="CT72" i="3"/>
  <c r="CT74" i="3" s="1"/>
  <c r="CY118" i="3"/>
  <c r="CY9" i="3" s="1"/>
  <c r="I9" i="3" s="1"/>
  <c r="CV41" i="3"/>
  <c r="CP11" i="5" s="1"/>
  <c r="CY123" i="3"/>
  <c r="CY119" i="3"/>
  <c r="CY10" i="3" s="1"/>
  <c r="I10" i="3" s="1"/>
  <c r="I20" i="3"/>
  <c r="CY105" i="3"/>
  <c r="CY19" i="3" s="1"/>
  <c r="CX19" i="3"/>
  <c r="CX8" i="3"/>
  <c r="CU58" i="3"/>
  <c r="CY108" i="3"/>
  <c r="CY22" i="3" s="1"/>
  <c r="CX22" i="3"/>
  <c r="CU41" i="3"/>
  <c r="CO11" i="5" s="1"/>
  <c r="CW25" i="3"/>
  <c r="CM13" i="5"/>
  <c r="CM14" i="5" s="1"/>
  <c r="CM18" i="5" s="1"/>
  <c r="CS72" i="3"/>
  <c r="CS74" i="3" s="1"/>
  <c r="CX11" i="3"/>
  <c r="CW53" i="3"/>
  <c r="CQ12" i="5" s="1"/>
  <c r="CY124" i="3" l="1" a="1"/>
  <c r="CY124" i="3" s="1"/>
  <c r="CY125" i="3" s="1"/>
  <c r="CY65" i="3" s="1"/>
  <c r="AC61" i="5"/>
  <c r="AI126" i="4"/>
  <c r="AC62" i="5" s="1"/>
  <c r="BL122" i="4"/>
  <c r="BL121" i="4"/>
  <c r="BM119" i="4" s="1"/>
  <c r="AF86" i="3"/>
  <c r="Z40" i="5"/>
  <c r="CM30" i="5"/>
  <c r="CN30" i="5"/>
  <c r="CX25" i="3"/>
  <c r="CR6" i="5" s="1"/>
  <c r="CY8" i="3"/>
  <c r="I8" i="3" s="1"/>
  <c r="I22" i="3"/>
  <c r="CW41" i="3"/>
  <c r="CQ11" i="5" s="1"/>
  <c r="CY11" i="3"/>
  <c r="CU68" i="3"/>
  <c r="CX14" i="3"/>
  <c r="CQ6" i="5"/>
  <c r="CQ7" i="5" s="1"/>
  <c r="CW29" i="3"/>
  <c r="CW66" i="3" s="1"/>
  <c r="I19" i="3"/>
  <c r="CY25" i="3"/>
  <c r="CV72" i="3"/>
  <c r="CV74" i="3" s="1"/>
  <c r="CP13" i="5"/>
  <c r="CP14" i="5" s="1"/>
  <c r="CP18" i="5" s="1"/>
  <c r="CX53" i="3"/>
  <c r="CR12" i="5" s="1"/>
  <c r="CX36" i="3" l="1"/>
  <c r="CX37" i="3"/>
  <c r="CX39" i="3"/>
  <c r="CX38" i="3"/>
  <c r="I65" i="3"/>
  <c r="CY61" i="3"/>
  <c r="I61" i="3" s="1"/>
  <c r="CY60" i="3"/>
  <c r="I60" i="3" s="1"/>
  <c r="CY62" i="3"/>
  <c r="I62" i="3" s="1"/>
  <c r="CY63" i="3"/>
  <c r="I63" i="3" s="1"/>
  <c r="CY64" i="3"/>
  <c r="I64" i="3" s="1"/>
  <c r="CY48" i="3"/>
  <c r="I48" i="3" s="1"/>
  <c r="CY49" i="3"/>
  <c r="I49" i="3" s="1"/>
  <c r="CY50" i="3"/>
  <c r="I50" i="3" s="1"/>
  <c r="CY59" i="3"/>
  <c r="I59" i="3" s="1"/>
  <c r="CY51" i="3"/>
  <c r="I51" i="3" s="1"/>
  <c r="CY47" i="3"/>
  <c r="I47" i="3" s="1"/>
  <c r="AI127" i="4"/>
  <c r="AJ125" i="4" s="1"/>
  <c r="BM120" i="4"/>
  <c r="AG82" i="3"/>
  <c r="Z41" i="5"/>
  <c r="CN31" i="5"/>
  <c r="CN32" i="5" s="1"/>
  <c r="CN79" i="5" s="1"/>
  <c r="CM31" i="5"/>
  <c r="CM32" i="5" s="1"/>
  <c r="CM79" i="5" s="1"/>
  <c r="CY14" i="3"/>
  <c r="I11" i="3"/>
  <c r="CS6" i="5"/>
  <c r="I25" i="3"/>
  <c r="CR5" i="5"/>
  <c r="CR7" i="5" s="1"/>
  <c r="CX29" i="3"/>
  <c r="CX66" i="3" s="1"/>
  <c r="CW58" i="3"/>
  <c r="CU72" i="3"/>
  <c r="CU74" i="3" s="1"/>
  <c r="CO13" i="5"/>
  <c r="CO14" i="5" s="1"/>
  <c r="CO18" i="5" s="1"/>
  <c r="CY53" i="3"/>
  <c r="CY29" i="3" l="1"/>
  <c r="CY66" i="3" s="1"/>
  <c r="CY36" i="3"/>
  <c r="CY37" i="3"/>
  <c r="CY39" i="3"/>
  <c r="CY38" i="3"/>
  <c r="AC63" i="5"/>
  <c r="AJ126" i="4"/>
  <c r="AD61" i="5"/>
  <c r="I14" i="3"/>
  <c r="BM122" i="4"/>
  <c r="BM121" i="4"/>
  <c r="BN119" i="4" s="1"/>
  <c r="I37" i="3"/>
  <c r="CS5" i="5"/>
  <c r="CS7" i="5" s="1"/>
  <c r="C7" i="5" s="1"/>
  <c r="I22" i="6" s="1"/>
  <c r="I36" i="3"/>
  <c r="AA22" i="5"/>
  <c r="AA26" i="5" s="1"/>
  <c r="AA37" i="5"/>
  <c r="AG83" i="3"/>
  <c r="AG84" i="3"/>
  <c r="AA39" i="5" s="1"/>
  <c r="CO30" i="5"/>
  <c r="CY58" i="3"/>
  <c r="CY68" i="3" s="1"/>
  <c r="CS13" i="5" s="1"/>
  <c r="I29" i="3"/>
  <c r="CP30" i="5"/>
  <c r="I39" i="3"/>
  <c r="I38" i="3"/>
  <c r="CW68" i="3"/>
  <c r="CW72" i="3" s="1"/>
  <c r="CW74" i="3" s="1"/>
  <c r="CX41" i="3"/>
  <c r="CR11" i="5" s="1"/>
  <c r="CX58" i="3"/>
  <c r="I66" i="3"/>
  <c r="I53" i="3"/>
  <c r="CS12" i="5"/>
  <c r="AJ127" i="4" l="1"/>
  <c r="AD62" i="5"/>
  <c r="BN120" i="4"/>
  <c r="CY41" i="3"/>
  <c r="CS11" i="5" s="1"/>
  <c r="CS14" i="5" s="1"/>
  <c r="AA38" i="5"/>
  <c r="AA45" i="5" s="1"/>
  <c r="AG136" i="4" s="1"/>
  <c r="AG85" i="3"/>
  <c r="AG91" i="3"/>
  <c r="CP31" i="5"/>
  <c r="CP32" i="5" s="1"/>
  <c r="CP79" i="5" s="1"/>
  <c r="CO31" i="5"/>
  <c r="CO32" i="5" s="1"/>
  <c r="CO79" i="5" s="1"/>
  <c r="I58" i="3"/>
  <c r="CQ13" i="5"/>
  <c r="CQ14" i="5" s="1"/>
  <c r="CQ18" i="5" s="1"/>
  <c r="CX68" i="3"/>
  <c r="I68" i="3" s="1"/>
  <c r="AD63" i="5" l="1"/>
  <c r="AK125" i="4"/>
  <c r="CY72" i="3"/>
  <c r="CY74" i="3" s="1"/>
  <c r="I41" i="3"/>
  <c r="BN122" i="4"/>
  <c r="BN121" i="4"/>
  <c r="BO119" i="4" s="1"/>
  <c r="AG86" i="3"/>
  <c r="AA40" i="5"/>
  <c r="CQ30" i="5"/>
  <c r="CS18" i="5"/>
  <c r="CX72" i="3"/>
  <c r="CX74" i="3" s="1"/>
  <c r="CR13" i="5"/>
  <c r="CR14" i="5" s="1"/>
  <c r="CR18" i="5" s="1"/>
  <c r="CR30" i="5" s="1"/>
  <c r="AK126" i="4" l="1"/>
  <c r="AE61" i="5"/>
  <c r="BO120" i="4"/>
  <c r="I74" i="3"/>
  <c r="I72" i="3"/>
  <c r="AH82" i="3"/>
  <c r="AA41" i="5"/>
  <c r="CR31" i="5"/>
  <c r="CR32" i="5" s="1"/>
  <c r="CR79" i="5" s="1"/>
  <c r="CQ31" i="5"/>
  <c r="CQ32" i="5" s="1"/>
  <c r="CQ79" i="5" s="1"/>
  <c r="CS30" i="5"/>
  <c r="C14" i="5"/>
  <c r="I23" i="6" s="1"/>
  <c r="C18" i="5"/>
  <c r="L30" i="5" s="1"/>
  <c r="AE62" i="5" l="1"/>
  <c r="AK127" i="4"/>
  <c r="BO122" i="4"/>
  <c r="BO121" i="4"/>
  <c r="BP119" i="4" s="1"/>
  <c r="AB22" i="5"/>
  <c r="AB26" i="5" s="1"/>
  <c r="AB37" i="5"/>
  <c r="AH83" i="3"/>
  <c r="AH84" i="3"/>
  <c r="AB39" i="5" s="1"/>
  <c r="CS31" i="5"/>
  <c r="CS32" i="5" s="1"/>
  <c r="CS79" i="5" s="1"/>
  <c r="M30" i="5"/>
  <c r="N30" i="5"/>
  <c r="E24" i="6"/>
  <c r="AE63" i="5" l="1"/>
  <c r="AL125" i="4"/>
  <c r="BP120" i="4"/>
  <c r="AB38" i="5"/>
  <c r="AB45" i="5" s="1"/>
  <c r="AH136" i="4" s="1"/>
  <c r="AH85" i="3"/>
  <c r="AH91" i="3"/>
  <c r="K31" i="5"/>
  <c r="K32" i="5" s="1"/>
  <c r="G31" i="5"/>
  <c r="M31" i="5"/>
  <c r="M32" i="5" s="1"/>
  <c r="I31" i="5"/>
  <c r="I32" i="5" s="1"/>
  <c r="N31" i="5"/>
  <c r="N32" i="5" s="1"/>
  <c r="L31" i="5"/>
  <c r="L32" i="5" s="1"/>
  <c r="J31" i="5"/>
  <c r="J32" i="5" s="1"/>
  <c r="H31" i="5"/>
  <c r="H32" i="5" s="1"/>
  <c r="F31" i="5"/>
  <c r="F32" i="5" s="1"/>
  <c r="F79" i="5" s="1"/>
  <c r="F80" i="5" s="1"/>
  <c r="C30" i="5"/>
  <c r="C23" i="6"/>
  <c r="C29" i="6"/>
  <c r="C17" i="6"/>
  <c r="C22" i="6"/>
  <c r="C19" i="6"/>
  <c r="C20" i="6"/>
  <c r="C21" i="6"/>
  <c r="C18" i="6"/>
  <c r="AF61" i="5" l="1"/>
  <c r="AL126" i="4"/>
  <c r="I29" i="6"/>
  <c r="I30" i="6" s="1"/>
  <c r="I32" i="6" s="1"/>
  <c r="J33" i="6" s="1"/>
  <c r="BP122" i="4"/>
  <c r="BP121" i="4"/>
  <c r="BQ119" i="4" s="1"/>
  <c r="J45" i="5"/>
  <c r="J79" i="5"/>
  <c r="M45" i="5"/>
  <c r="S136" i="4" s="1"/>
  <c r="M79" i="5"/>
  <c r="L45" i="5"/>
  <c r="R136" i="4" s="1"/>
  <c r="L79" i="5"/>
  <c r="N45" i="5"/>
  <c r="T136" i="4" s="1"/>
  <c r="N79" i="5"/>
  <c r="K45" i="5"/>
  <c r="K79" i="5"/>
  <c r="H45" i="5"/>
  <c r="N136" i="4" s="1"/>
  <c r="H79" i="5"/>
  <c r="I45" i="5"/>
  <c r="O136" i="4" s="1"/>
  <c r="I79" i="5"/>
  <c r="F45" i="5"/>
  <c r="AH86" i="3"/>
  <c r="AB40" i="5"/>
  <c r="Q136" i="4"/>
  <c r="P136" i="4"/>
  <c r="C31" i="5"/>
  <c r="G32" i="5"/>
  <c r="AL127" i="4" l="1"/>
  <c r="AF62" i="5"/>
  <c r="BQ120" i="4"/>
  <c r="C32" i="5"/>
  <c r="G79" i="5"/>
  <c r="G80" i="5" s="1"/>
  <c r="L136" i="4"/>
  <c r="L137" i="4" s="1"/>
  <c r="L128" i="4" s="1"/>
  <c r="L129" i="4" s="1"/>
  <c r="AI82" i="3"/>
  <c r="AB41" i="5"/>
  <c r="G45" i="5"/>
  <c r="AF63" i="5" l="1"/>
  <c r="AM125" i="4"/>
  <c r="H80" i="5"/>
  <c r="I80" i="5" s="1"/>
  <c r="J80" i="5" s="1"/>
  <c r="K80" i="5" s="1"/>
  <c r="L80" i="5" s="1"/>
  <c r="M80" i="5" s="1"/>
  <c r="N80" i="5" s="1"/>
  <c r="O80" i="5" s="1"/>
  <c r="P80" i="5" s="1"/>
  <c r="Q80" i="5" s="1"/>
  <c r="R80" i="5" s="1"/>
  <c r="S80" i="5" s="1"/>
  <c r="T80" i="5" s="1"/>
  <c r="U80" i="5" s="1"/>
  <c r="V80" i="5" s="1"/>
  <c r="W80" i="5" s="1"/>
  <c r="X80" i="5" s="1"/>
  <c r="Y80" i="5" s="1"/>
  <c r="Z80" i="5" s="1"/>
  <c r="AA80" i="5" s="1"/>
  <c r="AB80" i="5" s="1"/>
  <c r="AC80" i="5" s="1"/>
  <c r="AD80" i="5" s="1"/>
  <c r="AE80" i="5" s="1"/>
  <c r="AF80" i="5" s="1"/>
  <c r="AG80" i="5" s="1"/>
  <c r="AH80" i="5" s="1"/>
  <c r="AI80" i="5" s="1"/>
  <c r="AJ80" i="5" s="1"/>
  <c r="AK80" i="5" s="1"/>
  <c r="AL80" i="5" s="1"/>
  <c r="AM80" i="5" s="1"/>
  <c r="AN80" i="5" s="1"/>
  <c r="AO80" i="5" s="1"/>
  <c r="AP80" i="5" s="1"/>
  <c r="AQ80" i="5" s="1"/>
  <c r="AR80" i="5" s="1"/>
  <c r="AS80" i="5" s="1"/>
  <c r="AT80" i="5" s="1"/>
  <c r="AU80" i="5" s="1"/>
  <c r="AV80" i="5" s="1"/>
  <c r="AW80" i="5" s="1"/>
  <c r="AX80" i="5" s="1"/>
  <c r="AY80" i="5" s="1"/>
  <c r="AZ80" i="5" s="1"/>
  <c r="BA80" i="5" s="1"/>
  <c r="BB80" i="5" s="1"/>
  <c r="BC80" i="5" s="1"/>
  <c r="BD80" i="5" s="1"/>
  <c r="BE80" i="5" s="1"/>
  <c r="BF80" i="5" s="1"/>
  <c r="BG80" i="5" s="1"/>
  <c r="BH80" i="5" s="1"/>
  <c r="BI80" i="5" s="1"/>
  <c r="BJ80" i="5" s="1"/>
  <c r="BK80" i="5" s="1"/>
  <c r="BL80" i="5" s="1"/>
  <c r="BM80" i="5" s="1"/>
  <c r="BN80" i="5" s="1"/>
  <c r="BO80" i="5" s="1"/>
  <c r="BP80" i="5" s="1"/>
  <c r="BQ80" i="5" s="1"/>
  <c r="BR80" i="5" s="1"/>
  <c r="BS80" i="5" s="1"/>
  <c r="BT80" i="5" s="1"/>
  <c r="BU80" i="5" s="1"/>
  <c r="BV80" i="5" s="1"/>
  <c r="BW80" i="5" s="1"/>
  <c r="BX80" i="5" s="1"/>
  <c r="BY80" i="5" s="1"/>
  <c r="BZ80" i="5" s="1"/>
  <c r="CA80" i="5" s="1"/>
  <c r="CB80" i="5" s="1"/>
  <c r="CC80" i="5" s="1"/>
  <c r="CD80" i="5" s="1"/>
  <c r="CE80" i="5" s="1"/>
  <c r="CF80" i="5" s="1"/>
  <c r="CG80" i="5" s="1"/>
  <c r="CH80" i="5" s="1"/>
  <c r="CI80" i="5" s="1"/>
  <c r="CJ80" i="5" s="1"/>
  <c r="CK80" i="5" s="1"/>
  <c r="CL80" i="5" s="1"/>
  <c r="CM80" i="5" s="1"/>
  <c r="CN80" i="5" s="1"/>
  <c r="CO80" i="5" s="1"/>
  <c r="CP80" i="5" s="1"/>
  <c r="CQ80" i="5" s="1"/>
  <c r="CR80" i="5" s="1"/>
  <c r="CS80" i="5" s="1"/>
  <c r="F65" i="5"/>
  <c r="BQ122" i="4"/>
  <c r="BQ121" i="4"/>
  <c r="BR119" i="4" s="1"/>
  <c r="C79" i="5"/>
  <c r="G42" i="6"/>
  <c r="F72" i="5"/>
  <c r="F64" i="5"/>
  <c r="L131" i="4"/>
  <c r="L134" i="4"/>
  <c r="L130" i="4"/>
  <c r="L133" i="4"/>
  <c r="AC22" i="5"/>
  <c r="AC26" i="5" s="1"/>
  <c r="AC37" i="5"/>
  <c r="AI83" i="3"/>
  <c r="AI84" i="3"/>
  <c r="AC39" i="5" s="1"/>
  <c r="M136" i="4"/>
  <c r="M137" i="4" s="1"/>
  <c r="M128" i="4" s="1"/>
  <c r="G64" i="5" s="1"/>
  <c r="AM126" i="4" l="1"/>
  <c r="AG61" i="5"/>
  <c r="F66" i="5"/>
  <c r="F69" i="5"/>
  <c r="F70" i="5"/>
  <c r="F67" i="5"/>
  <c r="BR120" i="4"/>
  <c r="AC38" i="5"/>
  <c r="AC45" i="5" s="1"/>
  <c r="AI85" i="3"/>
  <c r="AI91" i="3"/>
  <c r="G72" i="5"/>
  <c r="M133" i="4"/>
  <c r="G69" i="5" s="1"/>
  <c r="M129" i="4"/>
  <c r="M131" i="4"/>
  <c r="G67" i="5" s="1"/>
  <c r="M134" i="4"/>
  <c r="G70" i="5" s="1"/>
  <c r="M130" i="4"/>
  <c r="G66" i="5" s="1"/>
  <c r="AG62" i="5" l="1"/>
  <c r="AM127" i="4"/>
  <c r="G65" i="5"/>
  <c r="BR122" i="4"/>
  <c r="BR121" i="4"/>
  <c r="BS119" i="4" s="1"/>
  <c r="AI136" i="4"/>
  <c r="AI86" i="3"/>
  <c r="AC40" i="5"/>
  <c r="N137" i="4"/>
  <c r="H72" i="5" s="1"/>
  <c r="AN125" i="4" l="1"/>
  <c r="AG63" i="5"/>
  <c r="BS120" i="4"/>
  <c r="N128" i="4"/>
  <c r="H64" i="5" s="1"/>
  <c r="AJ82" i="3"/>
  <c r="AC41" i="5"/>
  <c r="AH61" i="5" l="1"/>
  <c r="AN126" i="4"/>
  <c r="BS122" i="4"/>
  <c r="BS121" i="4"/>
  <c r="BT119" i="4" s="1"/>
  <c r="N130" i="4"/>
  <c r="N131" i="4"/>
  <c r="N134" i="4"/>
  <c r="N129" i="4"/>
  <c r="N133" i="4"/>
  <c r="AD22" i="5"/>
  <c r="AD26" i="5" s="1"/>
  <c r="AD37" i="5"/>
  <c r="AJ84" i="3"/>
  <c r="AD39" i="5" s="1"/>
  <c r="AJ83" i="3"/>
  <c r="AN127" i="4" l="1"/>
  <c r="AH62" i="5"/>
  <c r="H69" i="5"/>
  <c r="H65" i="5"/>
  <c r="H67" i="5"/>
  <c r="H66" i="5"/>
  <c r="H70" i="5"/>
  <c r="BT120" i="4"/>
  <c r="O137" i="4"/>
  <c r="O128" i="4" s="1"/>
  <c r="I64" i="5" s="1"/>
  <c r="AD38" i="5"/>
  <c r="AD45" i="5" s="1"/>
  <c r="AJ85" i="3"/>
  <c r="AJ91" i="3"/>
  <c r="AH63" i="5" l="1"/>
  <c r="AO125" i="4"/>
  <c r="BT122" i="4"/>
  <c r="BT121" i="4"/>
  <c r="BU119" i="4" s="1"/>
  <c r="I72" i="5"/>
  <c r="O134" i="4"/>
  <c r="O133" i="4"/>
  <c r="O131" i="4"/>
  <c r="O129" i="4"/>
  <c r="O130" i="4"/>
  <c r="AJ136" i="4"/>
  <c r="AJ86" i="3"/>
  <c r="AD40" i="5"/>
  <c r="AI61" i="5" l="1"/>
  <c r="AO126" i="4"/>
  <c r="I65" i="5"/>
  <c r="I67" i="5"/>
  <c r="I66" i="5"/>
  <c r="I70" i="5"/>
  <c r="I69" i="5"/>
  <c r="BU120" i="4"/>
  <c r="P137" i="4"/>
  <c r="P128" i="4" s="1"/>
  <c r="J64" i="5" s="1"/>
  <c r="AK82" i="3"/>
  <c r="AD41" i="5"/>
  <c r="AO127" i="4" l="1"/>
  <c r="AI62" i="5"/>
  <c r="BU122" i="4"/>
  <c r="BU121" i="4"/>
  <c r="BV119" i="4" s="1"/>
  <c r="P131" i="4"/>
  <c r="J67" i="5" s="1"/>
  <c r="P129" i="4"/>
  <c r="J65" i="5" s="1"/>
  <c r="P134" i="4"/>
  <c r="J70" i="5" s="1"/>
  <c r="P130" i="4"/>
  <c r="J66" i="5" s="1"/>
  <c r="P133" i="4"/>
  <c r="J72" i="5"/>
  <c r="AE22" i="5"/>
  <c r="AE26" i="5" s="1"/>
  <c r="AE37" i="5"/>
  <c r="AK83" i="3"/>
  <c r="AK84" i="3"/>
  <c r="AE39" i="5" s="1"/>
  <c r="AP125" i="4" l="1"/>
  <c r="AI63" i="5"/>
  <c r="J69" i="5"/>
  <c r="BV120" i="4"/>
  <c r="Q137" i="4"/>
  <c r="Q128" i="4" s="1"/>
  <c r="Q133" i="4" s="1"/>
  <c r="K69" i="5" s="1"/>
  <c r="AE38" i="5"/>
  <c r="AE45" i="5" s="1"/>
  <c r="AK136" i="4" s="1"/>
  <c r="AK85" i="3"/>
  <c r="AK91" i="3"/>
  <c r="AJ61" i="5" l="1"/>
  <c r="AP126" i="4"/>
  <c r="K72" i="5"/>
  <c r="BV122" i="4"/>
  <c r="BV121" i="4"/>
  <c r="BW119" i="4" s="1"/>
  <c r="Q134" i="4"/>
  <c r="K70" i="5" s="1"/>
  <c r="K64" i="5"/>
  <c r="Q131" i="4"/>
  <c r="K67" i="5" s="1"/>
  <c r="Q130" i="4"/>
  <c r="K66" i="5" s="1"/>
  <c r="Q129" i="4"/>
  <c r="K65" i="5" s="1"/>
  <c r="AK86" i="3"/>
  <c r="AE40" i="5"/>
  <c r="AJ62" i="5" l="1"/>
  <c r="AP127" i="4"/>
  <c r="BW120" i="4"/>
  <c r="R137" i="4"/>
  <c r="R128" i="4" s="1"/>
  <c r="L64" i="5" s="1"/>
  <c r="AL82" i="3"/>
  <c r="AE41" i="5"/>
  <c r="AQ125" i="4" l="1"/>
  <c r="AJ63" i="5"/>
  <c r="BW122" i="4"/>
  <c r="BW121" i="4"/>
  <c r="BX119" i="4" s="1"/>
  <c r="R130" i="4"/>
  <c r="L66" i="5" s="1"/>
  <c r="R129" i="4"/>
  <c r="L65" i="5" s="1"/>
  <c r="R133" i="4"/>
  <c r="L69" i="5" s="1"/>
  <c r="R131" i="4"/>
  <c r="L67" i="5" s="1"/>
  <c r="R134" i="4"/>
  <c r="L70" i="5" s="1"/>
  <c r="L72" i="5"/>
  <c r="AF22" i="5"/>
  <c r="AF26" i="5" s="1"/>
  <c r="AF37" i="5"/>
  <c r="AL83" i="3"/>
  <c r="AL84" i="3"/>
  <c r="AK61" i="5" l="1"/>
  <c r="AQ126" i="4"/>
  <c r="BX120" i="4"/>
  <c r="S137" i="4"/>
  <c r="S128" i="4" s="1"/>
  <c r="S134" i="4" s="1"/>
  <c r="M70" i="5" s="1"/>
  <c r="AL85" i="3"/>
  <c r="AF39" i="5"/>
  <c r="AF38" i="5"/>
  <c r="AF45" i="5" s="1"/>
  <c r="AL136" i="4" s="1"/>
  <c r="AL91" i="3"/>
  <c r="AQ127" i="4" l="1"/>
  <c r="AK62" i="5"/>
  <c r="BX122" i="4"/>
  <c r="BX121" i="4"/>
  <c r="BY119" i="4" s="1"/>
  <c r="S133" i="4"/>
  <c r="M69" i="5" s="1"/>
  <c r="S131" i="4"/>
  <c r="M67" i="5" s="1"/>
  <c r="S129" i="4"/>
  <c r="T137" i="4" s="1"/>
  <c r="S130" i="4"/>
  <c r="M66" i="5" s="1"/>
  <c r="M64" i="5"/>
  <c r="M72" i="5"/>
  <c r="AL86" i="3"/>
  <c r="AF40" i="5"/>
  <c r="AK63" i="5" l="1"/>
  <c r="AR125" i="4"/>
  <c r="BY120" i="4"/>
  <c r="M65" i="5"/>
  <c r="AM82" i="3"/>
  <c r="AF41" i="5"/>
  <c r="T128" i="4"/>
  <c r="N72" i="5"/>
  <c r="AL61" i="5" l="1"/>
  <c r="AR126" i="4"/>
  <c r="BY122" i="4"/>
  <c r="BY121" i="4"/>
  <c r="BZ119" i="4" s="1"/>
  <c r="AG22" i="5"/>
  <c r="AG26" i="5" s="1"/>
  <c r="AG37" i="5"/>
  <c r="AM83" i="3"/>
  <c r="AM84" i="3"/>
  <c r="AG39" i="5" s="1"/>
  <c r="N64" i="5"/>
  <c r="T131" i="4"/>
  <c r="N67" i="5" s="1"/>
  <c r="T134" i="4"/>
  <c r="N70" i="5" s="1"/>
  <c r="T133" i="4"/>
  <c r="N69" i="5" s="1"/>
  <c r="T130" i="4"/>
  <c r="N66" i="5" s="1"/>
  <c r="T129" i="4"/>
  <c r="N65" i="5" s="1"/>
  <c r="AR127" i="4" l="1"/>
  <c r="AL62" i="5"/>
  <c r="BZ120" i="4"/>
  <c r="AM91" i="3"/>
  <c r="AG38" i="5"/>
  <c r="AG45" i="5" s="1"/>
  <c r="AM136" i="4" s="1"/>
  <c r="AM85" i="3"/>
  <c r="U137" i="4"/>
  <c r="O72" i="5" s="1"/>
  <c r="AS125" i="4" l="1"/>
  <c r="AL63" i="5"/>
  <c r="BZ122" i="4"/>
  <c r="BZ121" i="4"/>
  <c r="CA119" i="4" s="1"/>
  <c r="AM86" i="3"/>
  <c r="AG40" i="5"/>
  <c r="U128" i="4"/>
  <c r="U133" i="4" s="1"/>
  <c r="O69" i="5" s="1"/>
  <c r="AS126" i="4" l="1"/>
  <c r="AM61" i="5"/>
  <c r="CA120" i="4"/>
  <c r="U131" i="4"/>
  <c r="O67" i="5" s="1"/>
  <c r="O64" i="5"/>
  <c r="U130" i="4"/>
  <c r="O66" i="5" s="1"/>
  <c r="U134" i="4"/>
  <c r="O70" i="5" s="1"/>
  <c r="U129" i="4"/>
  <c r="O65" i="5" s="1"/>
  <c r="AN82" i="3"/>
  <c r="AG41" i="5"/>
  <c r="AS127" i="4" l="1"/>
  <c r="AM62" i="5"/>
  <c r="CA122" i="4"/>
  <c r="CA121" i="4"/>
  <c r="CB119" i="4" s="1"/>
  <c r="V137" i="4"/>
  <c r="V128" i="4" s="1"/>
  <c r="V131" i="4" s="1"/>
  <c r="P67" i="5" s="1"/>
  <c r="AN83" i="3"/>
  <c r="AH37" i="5"/>
  <c r="AN84" i="3"/>
  <c r="AH22" i="5"/>
  <c r="AH26" i="5" s="1"/>
  <c r="AM63" i="5" l="1"/>
  <c r="AT125" i="4"/>
  <c r="CB120" i="4"/>
  <c r="V134" i="4"/>
  <c r="P70" i="5" s="1"/>
  <c r="V129" i="4"/>
  <c r="P65" i="5" s="1"/>
  <c r="V130" i="4"/>
  <c r="P66" i="5" s="1"/>
  <c r="P64" i="5"/>
  <c r="V133" i="4"/>
  <c r="P69" i="5" s="1"/>
  <c r="P72" i="5"/>
  <c r="AN85" i="3"/>
  <c r="AH39" i="5"/>
  <c r="AN91" i="3"/>
  <c r="AH38" i="5"/>
  <c r="AH45" i="5" s="1"/>
  <c r="AN136" i="4" s="1"/>
  <c r="AT126" i="4" l="1"/>
  <c r="AN61" i="5"/>
  <c r="CB122" i="4"/>
  <c r="CB121" i="4"/>
  <c r="CC119" i="4" s="1"/>
  <c r="W137" i="4"/>
  <c r="Q72" i="5" s="1"/>
  <c r="AN86" i="3"/>
  <c r="AH40" i="5"/>
  <c r="AT127" i="4" l="1"/>
  <c r="AN62" i="5"/>
  <c r="CC120" i="4"/>
  <c r="W128" i="4"/>
  <c r="W131" i="4" s="1"/>
  <c r="Q67" i="5" s="1"/>
  <c r="AO82" i="3"/>
  <c r="AH41" i="5"/>
  <c r="AN63" i="5" l="1"/>
  <c r="AU125" i="4"/>
  <c r="CC122" i="4"/>
  <c r="CC121" i="4"/>
  <c r="CD119" i="4" s="1"/>
  <c r="W134" i="4"/>
  <c r="Q70" i="5" s="1"/>
  <c r="W133" i="4"/>
  <c r="Q69" i="5" s="1"/>
  <c r="Q64" i="5"/>
  <c r="W130" i="4"/>
  <c r="Q66" i="5" s="1"/>
  <c r="W129" i="4"/>
  <c r="Q65" i="5" s="1"/>
  <c r="AI22" i="5"/>
  <c r="AI26" i="5" s="1"/>
  <c r="AI37" i="5"/>
  <c r="AO83" i="3"/>
  <c r="AO84" i="3"/>
  <c r="AI39" i="5" s="1"/>
  <c r="AO61" i="5" l="1"/>
  <c r="AU126" i="4"/>
  <c r="CD120" i="4"/>
  <c r="X137" i="4"/>
  <c r="X128" i="4" s="1"/>
  <c r="X129" i="4" s="1"/>
  <c r="R65" i="5" s="1"/>
  <c r="AO91" i="3"/>
  <c r="AI38" i="5"/>
  <c r="AI45" i="5" s="1"/>
  <c r="AO136" i="4" s="1"/>
  <c r="AO85" i="3"/>
  <c r="AU127" i="4" l="1"/>
  <c r="AO62" i="5"/>
  <c r="CD122" i="4"/>
  <c r="CD121" i="4"/>
  <c r="CE119" i="4" s="1"/>
  <c r="Y137" i="4"/>
  <c r="Y128" i="4" s="1"/>
  <c r="X131" i="4"/>
  <c r="R67" i="5" s="1"/>
  <c r="R72" i="5"/>
  <c r="R64" i="5"/>
  <c r="X130" i="4"/>
  <c r="R66" i="5" s="1"/>
  <c r="X134" i="4"/>
  <c r="R70" i="5" s="1"/>
  <c r="X133" i="4"/>
  <c r="R69" i="5" s="1"/>
  <c r="AO86" i="3"/>
  <c r="AI40" i="5"/>
  <c r="AO63" i="5" l="1"/>
  <c r="AV125" i="4"/>
  <c r="CE120" i="4"/>
  <c r="S72" i="5"/>
  <c r="AP82" i="3"/>
  <c r="AI41" i="5"/>
  <c r="S64" i="5"/>
  <c r="Y129" i="4"/>
  <c r="S65" i="5" s="1"/>
  <c r="Y134" i="4"/>
  <c r="S70" i="5" s="1"/>
  <c r="Y130" i="4"/>
  <c r="S66" i="5" s="1"/>
  <c r="Y131" i="4"/>
  <c r="S67" i="5" s="1"/>
  <c r="Y133" i="4"/>
  <c r="S69" i="5" s="1"/>
  <c r="AV126" i="4" l="1"/>
  <c r="AP61" i="5"/>
  <c r="CE122" i="4"/>
  <c r="CE121" i="4"/>
  <c r="CF119" i="4" s="1"/>
  <c r="Z137" i="4"/>
  <c r="Z128" i="4" s="1"/>
  <c r="Z129" i="4" s="1"/>
  <c r="AJ22" i="5"/>
  <c r="AJ26" i="5" s="1"/>
  <c r="AJ37" i="5"/>
  <c r="AP83" i="3"/>
  <c r="AP84" i="3"/>
  <c r="AJ39" i="5" s="1"/>
  <c r="AV127" i="4" l="1"/>
  <c r="AP62" i="5"/>
  <c r="CF120" i="4"/>
  <c r="T72" i="5"/>
  <c r="AJ38" i="5"/>
  <c r="AJ45" i="5" s="1"/>
  <c r="AP136" i="4" s="1"/>
  <c r="AP85" i="3"/>
  <c r="AP91" i="3"/>
  <c r="T64" i="5"/>
  <c r="T65" i="5"/>
  <c r="Z130" i="4"/>
  <c r="T66" i="5" s="1"/>
  <c r="Z131" i="4"/>
  <c r="T67" i="5" s="1"/>
  <c r="Z133" i="4"/>
  <c r="T69" i="5" s="1"/>
  <c r="Z134" i="4"/>
  <c r="T70" i="5" s="1"/>
  <c r="AW125" i="4" l="1"/>
  <c r="AP63" i="5"/>
  <c r="CF122" i="4"/>
  <c r="CF121" i="4"/>
  <c r="CG119" i="4" s="1"/>
  <c r="AP86" i="3"/>
  <c r="AJ40" i="5"/>
  <c r="AA137" i="4"/>
  <c r="U72" i="5" s="1"/>
  <c r="AQ61" i="5" l="1"/>
  <c r="AW126" i="4"/>
  <c r="CG120" i="4"/>
  <c r="AA128" i="4"/>
  <c r="AA130" i="4" s="1"/>
  <c r="U66" i="5" s="1"/>
  <c r="AQ82" i="3"/>
  <c r="AJ41" i="5"/>
  <c r="AW127" i="4" l="1"/>
  <c r="AQ62" i="5"/>
  <c r="CG122" i="4"/>
  <c r="CG121" i="4"/>
  <c r="CH119" i="4" s="1"/>
  <c r="AA129" i="4"/>
  <c r="U65" i="5" s="1"/>
  <c r="U64" i="5"/>
  <c r="AA134" i="4"/>
  <c r="U70" i="5" s="1"/>
  <c r="AA133" i="4"/>
  <c r="U69" i="5" s="1"/>
  <c r="AA131" i="4"/>
  <c r="U67" i="5" s="1"/>
  <c r="AK22" i="5"/>
  <c r="AK26" i="5" s="1"/>
  <c r="AK37" i="5"/>
  <c r="AQ84" i="3"/>
  <c r="AK39" i="5" s="1"/>
  <c r="AQ83" i="3"/>
  <c r="AX125" i="4" l="1"/>
  <c r="AQ63" i="5"/>
  <c r="CH120" i="4"/>
  <c r="AB137" i="4"/>
  <c r="V72" i="5" s="1"/>
  <c r="AK38" i="5"/>
  <c r="AK45" i="5" s="1"/>
  <c r="AQ136" i="4" s="1"/>
  <c r="AQ85" i="3"/>
  <c r="AQ91" i="3"/>
  <c r="AX126" i="4" l="1"/>
  <c r="AR61" i="5"/>
  <c r="CH122" i="4"/>
  <c r="CH121" i="4"/>
  <c r="CI119" i="4" s="1"/>
  <c r="AB128" i="4"/>
  <c r="AB129" i="4" s="1"/>
  <c r="V65" i="5" s="1"/>
  <c r="AQ86" i="3"/>
  <c r="AK40" i="5"/>
  <c r="AX127" i="4" l="1"/>
  <c r="AR62" i="5"/>
  <c r="CI120" i="4"/>
  <c r="AB131" i="4"/>
  <c r="V67" i="5" s="1"/>
  <c r="AC137" i="4"/>
  <c r="AC128" i="4" s="1"/>
  <c r="AC134" i="4" s="1"/>
  <c r="W70" i="5" s="1"/>
  <c r="AB133" i="4"/>
  <c r="V69" i="5" s="1"/>
  <c r="AB134" i="4"/>
  <c r="V70" i="5" s="1"/>
  <c r="AB130" i="4"/>
  <c r="V66" i="5" s="1"/>
  <c r="V64" i="5"/>
  <c r="AR82" i="3"/>
  <c r="AK41" i="5"/>
  <c r="AY125" i="4" l="1"/>
  <c r="AR63" i="5"/>
  <c r="CI122" i="4"/>
  <c r="CI121" i="4"/>
  <c r="CJ119" i="4" s="1"/>
  <c r="AC133" i="4"/>
  <c r="W69" i="5" s="1"/>
  <c r="AC130" i="4"/>
  <c r="W66" i="5" s="1"/>
  <c r="W72" i="5"/>
  <c r="AC129" i="4"/>
  <c r="AD137" i="4" s="1"/>
  <c r="X72" i="5" s="1"/>
  <c r="AC131" i="4"/>
  <c r="W67" i="5" s="1"/>
  <c r="W64" i="5"/>
  <c r="AL22" i="5"/>
  <c r="AL26" i="5" s="1"/>
  <c r="AL37" i="5"/>
  <c r="AR83" i="3"/>
  <c r="AR84" i="3"/>
  <c r="AL39" i="5" s="1"/>
  <c r="AY126" i="4" l="1"/>
  <c r="AS61" i="5"/>
  <c r="CJ120" i="4"/>
  <c r="AD128" i="4"/>
  <c r="X64" i="5" s="1"/>
  <c r="W65" i="5"/>
  <c r="AR91" i="3"/>
  <c r="AL38" i="5"/>
  <c r="AL45" i="5" s="1"/>
  <c r="AR136" i="4" s="1"/>
  <c r="AR85" i="3"/>
  <c r="AS62" i="5" l="1"/>
  <c r="AY127" i="4"/>
  <c r="CJ122" i="4"/>
  <c r="CJ121" i="4"/>
  <c r="CK119" i="4" s="1"/>
  <c r="AD134" i="4"/>
  <c r="X70" i="5" s="1"/>
  <c r="AD133" i="4"/>
  <c r="X69" i="5" s="1"/>
  <c r="AD131" i="4"/>
  <c r="X67" i="5" s="1"/>
  <c r="AD129" i="4"/>
  <c r="AE137" i="4" s="1"/>
  <c r="Y72" i="5" s="1"/>
  <c r="AD130" i="4"/>
  <c r="X66" i="5" s="1"/>
  <c r="AR86" i="3"/>
  <c r="AL40" i="5"/>
  <c r="AS63" i="5" l="1"/>
  <c r="AZ125" i="4"/>
  <c r="CK120" i="4"/>
  <c r="AE128" i="4"/>
  <c r="Y64" i="5" s="1"/>
  <c r="X65" i="5"/>
  <c r="AS82" i="3"/>
  <c r="AL41" i="5"/>
  <c r="AT61" i="5" l="1"/>
  <c r="AZ126" i="4"/>
  <c r="CK122" i="4"/>
  <c r="CK121" i="4"/>
  <c r="CL119" i="4" s="1"/>
  <c r="AE131" i="4"/>
  <c r="Y67" i="5" s="1"/>
  <c r="AE134" i="4"/>
  <c r="Y70" i="5" s="1"/>
  <c r="AE129" i="4"/>
  <c r="Y65" i="5" s="1"/>
  <c r="AE130" i="4"/>
  <c r="Y66" i="5" s="1"/>
  <c r="AE133" i="4"/>
  <c r="Y69" i="5" s="1"/>
  <c r="AM22" i="5"/>
  <c r="AM26" i="5" s="1"/>
  <c r="AM37" i="5"/>
  <c r="AS84" i="3"/>
  <c r="AM39" i="5" s="1"/>
  <c r="AS83" i="3"/>
  <c r="AT62" i="5" l="1"/>
  <c r="AZ127" i="4"/>
  <c r="CL120" i="4"/>
  <c r="AF137" i="4"/>
  <c r="Z72" i="5" s="1"/>
  <c r="AS91" i="3"/>
  <c r="AM38" i="5"/>
  <c r="AM45" i="5" s="1"/>
  <c r="AS136" i="4" s="1"/>
  <c r="AS85" i="3"/>
  <c r="AT63" i="5" l="1"/>
  <c r="BA125" i="4"/>
  <c r="CL122" i="4"/>
  <c r="CL121" i="4"/>
  <c r="CM119" i="4" s="1"/>
  <c r="AF128" i="4"/>
  <c r="AF130" i="4" s="1"/>
  <c r="Z66" i="5" s="1"/>
  <c r="AS86" i="3"/>
  <c r="AM40" i="5"/>
  <c r="BA126" i="4" l="1"/>
  <c r="AU61" i="5"/>
  <c r="AF134" i="4"/>
  <c r="Z70" i="5" s="1"/>
  <c r="AF131" i="4"/>
  <c r="Z67" i="5" s="1"/>
  <c r="CM120" i="4"/>
  <c r="CM121" i="4" s="1"/>
  <c r="CN119" i="4" s="1"/>
  <c r="AF129" i="4"/>
  <c r="Z65" i="5" s="1"/>
  <c r="Z64" i="5"/>
  <c r="AF133" i="4"/>
  <c r="Z69" i="5" s="1"/>
  <c r="AT82" i="3"/>
  <c r="AM41" i="5"/>
  <c r="AU62" i="5" l="1"/>
  <c r="BA127" i="4"/>
  <c r="AG137" i="4"/>
  <c r="AA72" i="5" s="1"/>
  <c r="CN120" i="4"/>
  <c r="CM122" i="4"/>
  <c r="AN22" i="5"/>
  <c r="AN26" i="5" s="1"/>
  <c r="AN37" i="5"/>
  <c r="AT84" i="3"/>
  <c r="AN39" i="5" s="1"/>
  <c r="AT83" i="3"/>
  <c r="AU63" i="5" l="1"/>
  <c r="BB125" i="4"/>
  <c r="AG128" i="4"/>
  <c r="AG129" i="4" s="1"/>
  <c r="AA65" i="5" s="1"/>
  <c r="CN122" i="4"/>
  <c r="CN121" i="4"/>
  <c r="CO119" i="4" s="1"/>
  <c r="AT91" i="3"/>
  <c r="AN38" i="5"/>
  <c r="AN45" i="5" s="1"/>
  <c r="AT136" i="4" s="1"/>
  <c r="AT85" i="3"/>
  <c r="BB126" i="4" l="1"/>
  <c r="AV61" i="5"/>
  <c r="AG133" i="4"/>
  <c r="AA69" i="5" s="1"/>
  <c r="AG134" i="4"/>
  <c r="AA70" i="5" s="1"/>
  <c r="AA64" i="5"/>
  <c r="AG131" i="4"/>
  <c r="AA67" i="5" s="1"/>
  <c r="AG130" i="4"/>
  <c r="AA66" i="5" s="1"/>
  <c r="CO120" i="4"/>
  <c r="AH137" i="4"/>
  <c r="AT86" i="3"/>
  <c r="AN40" i="5"/>
  <c r="AV62" i="5" l="1"/>
  <c r="BB127" i="4"/>
  <c r="CO122" i="4"/>
  <c r="CO121" i="4"/>
  <c r="CP119" i="4" s="1"/>
  <c r="AB72" i="5"/>
  <c r="AH128" i="4"/>
  <c r="AU82" i="3"/>
  <c r="AN41" i="5"/>
  <c r="BC125" i="4" l="1"/>
  <c r="AV63" i="5"/>
  <c r="CP120" i="4"/>
  <c r="AH130" i="4"/>
  <c r="AB66" i="5" s="1"/>
  <c r="AB64" i="5"/>
  <c r="AH129" i="4"/>
  <c r="AH131" i="4"/>
  <c r="AB67" i="5" s="1"/>
  <c r="AH133" i="4"/>
  <c r="AB69" i="5" s="1"/>
  <c r="AH134" i="4"/>
  <c r="AB70" i="5" s="1"/>
  <c r="AO22" i="5"/>
  <c r="AO26" i="5" s="1"/>
  <c r="AO37" i="5"/>
  <c r="AU84" i="3"/>
  <c r="AO39" i="5" s="1"/>
  <c r="AU83" i="3"/>
  <c r="AW61" i="5" l="1"/>
  <c r="BC126" i="4"/>
  <c r="AW62" i="5" s="1"/>
  <c r="CP122" i="4"/>
  <c r="CP121" i="4"/>
  <c r="CQ119" i="4" s="1"/>
  <c r="AB65" i="5"/>
  <c r="AI137" i="4"/>
  <c r="AU91" i="3"/>
  <c r="AO38" i="5"/>
  <c r="AO45" i="5" s="1"/>
  <c r="AU136" i="4" s="1"/>
  <c r="AU85" i="3"/>
  <c r="BC127" i="4" l="1"/>
  <c r="BD125" i="4" s="1"/>
  <c r="CQ120" i="4"/>
  <c r="AC72" i="5"/>
  <c r="AI128" i="4"/>
  <c r="AU86" i="3"/>
  <c r="AO40" i="5"/>
  <c r="AW63" i="5" l="1"/>
  <c r="BD126" i="4"/>
  <c r="AX62" i="5" s="1"/>
  <c r="AX61" i="5"/>
  <c r="CQ122" i="4"/>
  <c r="CQ121" i="4"/>
  <c r="CR119" i="4" s="1"/>
  <c r="AI130" i="4"/>
  <c r="AC66" i="5" s="1"/>
  <c r="AI133" i="4"/>
  <c r="AC69" i="5" s="1"/>
  <c r="AI134" i="4"/>
  <c r="AC70" i="5" s="1"/>
  <c r="AC64" i="5"/>
  <c r="AI131" i="4"/>
  <c r="AC67" i="5" s="1"/>
  <c r="AI129" i="4"/>
  <c r="AV82" i="3"/>
  <c r="AO41" i="5"/>
  <c r="BD127" i="4" l="1"/>
  <c r="AX63" i="5" s="1"/>
  <c r="CR120" i="4"/>
  <c r="AC65" i="5"/>
  <c r="AJ137" i="4"/>
  <c r="AJ128" i="4" s="1"/>
  <c r="AJ134" i="4" s="1"/>
  <c r="AD70" i="5" s="1"/>
  <c r="AP22" i="5"/>
  <c r="AP26" i="5" s="1"/>
  <c r="AP37" i="5"/>
  <c r="AV83" i="3"/>
  <c r="AV84" i="3"/>
  <c r="AP39" i="5" s="1"/>
  <c r="BE125" i="4" l="1"/>
  <c r="BE126" i="4" s="1"/>
  <c r="CR122" i="4"/>
  <c r="CR121" i="4"/>
  <c r="CS119" i="4" s="1"/>
  <c r="AJ131" i="4"/>
  <c r="AD67" i="5" s="1"/>
  <c r="AJ133" i="4"/>
  <c r="AD69" i="5" s="1"/>
  <c r="AJ130" i="4"/>
  <c r="AD66" i="5" s="1"/>
  <c r="AJ129" i="4"/>
  <c r="AD72" i="5"/>
  <c r="AD64" i="5"/>
  <c r="AP38" i="5"/>
  <c r="AP45" i="5" s="1"/>
  <c r="AV136" i="4" s="1"/>
  <c r="AV91" i="3"/>
  <c r="AV85" i="3"/>
  <c r="AY61" i="5" l="1"/>
  <c r="BE127" i="4"/>
  <c r="AY62" i="5"/>
  <c r="CS120" i="4"/>
  <c r="AK137" i="4"/>
  <c r="AK128" i="4" s="1"/>
  <c r="AE64" i="5" s="1"/>
  <c r="AD65" i="5"/>
  <c r="AV86" i="3"/>
  <c r="AP40" i="5"/>
  <c r="AY63" i="5" l="1"/>
  <c r="BF125" i="4"/>
  <c r="AE72" i="5"/>
  <c r="CS122" i="4"/>
  <c r="AK130" i="4"/>
  <c r="AE66" i="5" s="1"/>
  <c r="AK129" i="4"/>
  <c r="AE65" i="5" s="1"/>
  <c r="AK133" i="4"/>
  <c r="AE69" i="5" s="1"/>
  <c r="AK131" i="4"/>
  <c r="AE67" i="5" s="1"/>
  <c r="AK134" i="4"/>
  <c r="AE70" i="5" s="1"/>
  <c r="CS121" i="4"/>
  <c r="CT119" i="4" s="1"/>
  <c r="AW82" i="3"/>
  <c r="AP41" i="5"/>
  <c r="AZ61" i="5" l="1"/>
  <c r="BF126" i="4"/>
  <c r="CT120" i="4"/>
  <c r="AL137" i="4"/>
  <c r="AL128" i="4" s="1"/>
  <c r="AF64" i="5" s="1"/>
  <c r="AQ22" i="5"/>
  <c r="AQ26" i="5" s="1"/>
  <c r="AQ37" i="5"/>
  <c r="AW84" i="3"/>
  <c r="AQ39" i="5" s="1"/>
  <c r="AW83" i="3"/>
  <c r="AZ62" i="5" l="1"/>
  <c r="BF127" i="4"/>
  <c r="AL133" i="4"/>
  <c r="AF69" i="5" s="1"/>
  <c r="AL129" i="4"/>
  <c r="AF65" i="5" s="1"/>
  <c r="AL130" i="4"/>
  <c r="AF66" i="5" s="1"/>
  <c r="AL131" i="4"/>
  <c r="AF67" i="5" s="1"/>
  <c r="AF72" i="5"/>
  <c r="CT122" i="4"/>
  <c r="AL134" i="4"/>
  <c r="AF70" i="5" s="1"/>
  <c r="CT121" i="4"/>
  <c r="CU119" i="4" s="1"/>
  <c r="AQ38" i="5"/>
  <c r="AQ45" i="5" s="1"/>
  <c r="AW136" i="4" s="1"/>
  <c r="AW91" i="3"/>
  <c r="AW85" i="3"/>
  <c r="BG125" i="4" l="1"/>
  <c r="AZ63" i="5"/>
  <c r="AM137" i="4"/>
  <c r="AM128" i="4" s="1"/>
  <c r="AM129" i="4" s="1"/>
  <c r="AG65" i="5" s="1"/>
  <c r="CU120" i="4"/>
  <c r="I120" i="4" s="1"/>
  <c r="AW86" i="3"/>
  <c r="AQ40" i="5"/>
  <c r="BA61" i="5" l="1"/>
  <c r="BG126" i="4"/>
  <c r="AG72" i="5"/>
  <c r="AM134" i="4"/>
  <c r="AG70" i="5" s="1"/>
  <c r="AM130" i="4"/>
  <c r="AG66" i="5" s="1"/>
  <c r="AN137" i="4"/>
  <c r="AN128" i="4" s="1"/>
  <c r="AH64" i="5" s="1"/>
  <c r="AG64" i="5"/>
  <c r="AM131" i="4"/>
  <c r="AG67" i="5" s="1"/>
  <c r="AM133" i="4"/>
  <c r="AG69" i="5" s="1"/>
  <c r="CU122" i="4"/>
  <c r="CU121" i="4"/>
  <c r="AX82" i="3"/>
  <c r="AQ41" i="5"/>
  <c r="BA62" i="5" l="1"/>
  <c r="BG127" i="4"/>
  <c r="AH72" i="5"/>
  <c r="AN134" i="4"/>
  <c r="AH70" i="5" s="1"/>
  <c r="AN133" i="4"/>
  <c r="AH69" i="5" s="1"/>
  <c r="AN129" i="4"/>
  <c r="AO137" i="4" s="1"/>
  <c r="AO128" i="4" s="1"/>
  <c r="AN131" i="4"/>
  <c r="AH67" i="5" s="1"/>
  <c r="AN130" i="4"/>
  <c r="AH66" i="5" s="1"/>
  <c r="AR22" i="5"/>
  <c r="AR26" i="5" s="1"/>
  <c r="AR37" i="5"/>
  <c r="AX83" i="3"/>
  <c r="AX84" i="3"/>
  <c r="AR39" i="5" s="1"/>
  <c r="BH125" i="4" l="1"/>
  <c r="BA63" i="5"/>
  <c r="AH65" i="5"/>
  <c r="AI72" i="5"/>
  <c r="AR38" i="5"/>
  <c r="AR45" i="5" s="1"/>
  <c r="AX136" i="4" s="1"/>
  <c r="AX91" i="3"/>
  <c r="AX85" i="3"/>
  <c r="AI64" i="5"/>
  <c r="AO130" i="4"/>
  <c r="AI66" i="5" s="1"/>
  <c r="AO129" i="4"/>
  <c r="AO131" i="4"/>
  <c r="AI67" i="5" s="1"/>
  <c r="AO134" i="4"/>
  <c r="AI70" i="5" s="1"/>
  <c r="AO133" i="4"/>
  <c r="AI69" i="5" s="1"/>
  <c r="BH126" i="4" l="1"/>
  <c r="BB62" i="5" s="1"/>
  <c r="BB61" i="5"/>
  <c r="AI65" i="5"/>
  <c r="AX86" i="3"/>
  <c r="AR40" i="5"/>
  <c r="AP137" i="4"/>
  <c r="AP128" i="4" s="1"/>
  <c r="BH127" i="4" l="1"/>
  <c r="BB63" i="5" s="1"/>
  <c r="BI125" i="4"/>
  <c r="AY82" i="3"/>
  <c r="AR41" i="5"/>
  <c r="AJ72" i="5"/>
  <c r="AP129" i="4"/>
  <c r="AP130" i="4"/>
  <c r="AJ66" i="5" s="1"/>
  <c r="AJ64" i="5"/>
  <c r="AP133" i="4"/>
  <c r="AJ69" i="5" s="1"/>
  <c r="AP134" i="4"/>
  <c r="AJ70" i="5" s="1"/>
  <c r="AP131" i="4"/>
  <c r="AJ67" i="5" s="1"/>
  <c r="BC61" i="5" l="1"/>
  <c r="BI126" i="4"/>
  <c r="AJ65" i="5"/>
  <c r="AS22" i="5"/>
  <c r="AS26" i="5" s="1"/>
  <c r="AS37" i="5"/>
  <c r="AY83" i="3"/>
  <c r="AY84" i="3"/>
  <c r="AS39" i="5" s="1"/>
  <c r="AQ137" i="4"/>
  <c r="AQ128" i="4" s="1"/>
  <c r="BI127" i="4" l="1"/>
  <c r="BC62" i="5"/>
  <c r="AK72" i="5"/>
  <c r="AS38" i="5"/>
  <c r="AS45" i="5" s="1"/>
  <c r="AY136" i="4" s="1"/>
  <c r="AY85" i="3"/>
  <c r="AY91" i="3"/>
  <c r="AQ130" i="4"/>
  <c r="AK66" i="5" s="1"/>
  <c r="AK64" i="5"/>
  <c r="AQ129" i="4"/>
  <c r="AQ134" i="4"/>
  <c r="AK70" i="5" s="1"/>
  <c r="AQ133" i="4"/>
  <c r="AK69" i="5" s="1"/>
  <c r="AQ131" i="4"/>
  <c r="AK67" i="5" s="1"/>
  <c r="BJ125" i="4" l="1"/>
  <c r="BC63" i="5"/>
  <c r="AK65" i="5"/>
  <c r="AY86" i="3"/>
  <c r="AS40" i="5"/>
  <c r="AR137" i="4"/>
  <c r="AL72" i="5" s="1"/>
  <c r="BJ126" i="4" l="1"/>
  <c r="BD61" i="5"/>
  <c r="AR128" i="4"/>
  <c r="AR130" i="4" s="1"/>
  <c r="AL66" i="5" s="1"/>
  <c r="AZ82" i="3"/>
  <c r="AS41" i="5"/>
  <c r="BD62" i="5" l="1"/>
  <c r="BJ127" i="4"/>
  <c r="AR134" i="4"/>
  <c r="AL70" i="5" s="1"/>
  <c r="AR133" i="4"/>
  <c r="AL69" i="5" s="1"/>
  <c r="AR129" i="4"/>
  <c r="AS137" i="4" s="1"/>
  <c r="AS128" i="4" s="1"/>
  <c r="AR131" i="4"/>
  <c r="AL67" i="5" s="1"/>
  <c r="AL64" i="5"/>
  <c r="AT22" i="5"/>
  <c r="AT26" i="5" s="1"/>
  <c r="AT37" i="5"/>
  <c r="AZ83" i="3"/>
  <c r="AZ84" i="3"/>
  <c r="AT39" i="5" s="1"/>
  <c r="BD63" i="5" l="1"/>
  <c r="BK125" i="4"/>
  <c r="AL65" i="5"/>
  <c r="AM72" i="5"/>
  <c r="AT38" i="5"/>
  <c r="AT45" i="5" s="1"/>
  <c r="AZ136" i="4" s="1"/>
  <c r="AZ85" i="3"/>
  <c r="AZ91" i="3"/>
  <c r="AS130" i="4"/>
  <c r="AM66" i="5" s="1"/>
  <c r="AS129" i="4"/>
  <c r="AM64" i="5"/>
  <c r="AS131" i="4"/>
  <c r="AM67" i="5" s="1"/>
  <c r="AS134" i="4"/>
  <c r="AM70" i="5" s="1"/>
  <c r="AS133" i="4"/>
  <c r="AM69" i="5" s="1"/>
  <c r="BE61" i="5" l="1"/>
  <c r="BK126" i="4"/>
  <c r="AT137" i="4"/>
  <c r="AT128" i="4" s="1"/>
  <c r="AZ86" i="3"/>
  <c r="AT40" i="5"/>
  <c r="AM65" i="5"/>
  <c r="BE62" i="5" l="1"/>
  <c r="BK127" i="4"/>
  <c r="AN72" i="5"/>
  <c r="BA82" i="3"/>
  <c r="AT41" i="5"/>
  <c r="AT130" i="4"/>
  <c r="AN66" i="5" s="1"/>
  <c r="AN64" i="5"/>
  <c r="AT129" i="4"/>
  <c r="AT134" i="4"/>
  <c r="AN70" i="5" s="1"/>
  <c r="AT131" i="4"/>
  <c r="AN67" i="5" s="1"/>
  <c r="AT133" i="4"/>
  <c r="AN69" i="5" s="1"/>
  <c r="BL125" i="4" l="1"/>
  <c r="BE63" i="5"/>
  <c r="AU137" i="4"/>
  <c r="AO72" i="5" s="1"/>
  <c r="AU22" i="5"/>
  <c r="AU26" i="5" s="1"/>
  <c r="AU37" i="5"/>
  <c r="BA83" i="3"/>
  <c r="BA84" i="3"/>
  <c r="AU39" i="5" s="1"/>
  <c r="AN65" i="5"/>
  <c r="BF61" i="5" l="1"/>
  <c r="BL126" i="4"/>
  <c r="AU128" i="4"/>
  <c r="AU134" i="4" s="1"/>
  <c r="AO70" i="5" s="1"/>
  <c r="AU38" i="5"/>
  <c r="AU45" i="5" s="1"/>
  <c r="BA136" i="4" s="1"/>
  <c r="BA85" i="3"/>
  <c r="BA91" i="3"/>
  <c r="BL127" i="4" l="1"/>
  <c r="BF62" i="5"/>
  <c r="AU129" i="4"/>
  <c r="AV137" i="4" s="1"/>
  <c r="AP72" i="5" s="1"/>
  <c r="AO64" i="5"/>
  <c r="AU130" i="4"/>
  <c r="AO66" i="5" s="1"/>
  <c r="AU133" i="4"/>
  <c r="AO69" i="5" s="1"/>
  <c r="AU131" i="4"/>
  <c r="AO67" i="5" s="1"/>
  <c r="BA86" i="3"/>
  <c r="AU40" i="5"/>
  <c r="BM125" i="4" l="1"/>
  <c r="BF63" i="5"/>
  <c r="AO65" i="5"/>
  <c r="AV128" i="4"/>
  <c r="AV130" i="4" s="1"/>
  <c r="AP66" i="5" s="1"/>
  <c r="BB82" i="3"/>
  <c r="AU41" i="5"/>
  <c r="BG61" i="5" l="1"/>
  <c r="BM126" i="4"/>
  <c r="AV133" i="4"/>
  <c r="AP69" i="5" s="1"/>
  <c r="AV134" i="4"/>
  <c r="AP70" i="5" s="1"/>
  <c r="AP64" i="5"/>
  <c r="AV131" i="4"/>
  <c r="AP67" i="5" s="1"/>
  <c r="AV129" i="4"/>
  <c r="AW137" i="4" s="1"/>
  <c r="AV22" i="5"/>
  <c r="AV26" i="5" s="1"/>
  <c r="AV37" i="5"/>
  <c r="BB83" i="3"/>
  <c r="BB84" i="3"/>
  <c r="AV39" i="5" s="1"/>
  <c r="BG62" i="5" l="1"/>
  <c r="BM127" i="4"/>
  <c r="AQ72" i="5"/>
  <c r="AW128" i="4"/>
  <c r="AW130" i="4" s="1"/>
  <c r="AP65" i="5"/>
  <c r="AV38" i="5"/>
  <c r="AV45" i="5" s="1"/>
  <c r="BB136" i="4" s="1"/>
  <c r="BB85" i="3"/>
  <c r="BB91" i="3"/>
  <c r="BG63" i="5" l="1"/>
  <c r="BN125" i="4"/>
  <c r="AW134" i="4"/>
  <c r="AQ70" i="5" s="1"/>
  <c r="AW131" i="4"/>
  <c r="AQ67" i="5" s="1"/>
  <c r="AW129" i="4"/>
  <c r="AX137" i="4" s="1"/>
  <c r="AX128" i="4" s="1"/>
  <c r="AQ64" i="5"/>
  <c r="AW133" i="4"/>
  <c r="AQ69" i="5" s="1"/>
  <c r="BB86" i="3"/>
  <c r="AV40" i="5"/>
  <c r="AQ66" i="5"/>
  <c r="BN126" i="4" l="1"/>
  <c r="BH61" i="5"/>
  <c r="AQ65" i="5"/>
  <c r="AR72" i="5"/>
  <c r="BC82" i="3"/>
  <c r="AV41" i="5"/>
  <c r="AR64" i="5"/>
  <c r="AX129" i="4"/>
  <c r="AX130" i="4"/>
  <c r="AX133" i="4"/>
  <c r="AX134" i="4"/>
  <c r="AX131" i="4"/>
  <c r="BN127" i="4" l="1"/>
  <c r="BH62" i="5"/>
  <c r="AW22" i="5"/>
  <c r="AW37" i="5"/>
  <c r="BC83" i="3"/>
  <c r="BC84" i="3"/>
  <c r="AW39" i="5" s="1"/>
  <c r="AR66" i="5"/>
  <c r="AR67" i="5"/>
  <c r="AR65" i="5"/>
  <c r="AR70" i="5"/>
  <c r="AR69" i="5"/>
  <c r="AY137" i="4"/>
  <c r="BO125" i="4" l="1"/>
  <c r="BH63" i="5"/>
  <c r="AW38" i="5"/>
  <c r="AW45" i="5" s="1"/>
  <c r="BC136" i="4" s="1"/>
  <c r="BC91" i="3"/>
  <c r="I91" i="3" s="1"/>
  <c r="BC85" i="3"/>
  <c r="AW26" i="5"/>
  <c r="AY128" i="4"/>
  <c r="AS72" i="5"/>
  <c r="BO126" i="4" l="1"/>
  <c r="BI61" i="5"/>
  <c r="BC86" i="3"/>
  <c r="AW40" i="5"/>
  <c r="AY134" i="4"/>
  <c r="AS64" i="5"/>
  <c r="AY129" i="4"/>
  <c r="AY130" i="4"/>
  <c r="AY131" i="4"/>
  <c r="AY133" i="4"/>
  <c r="BI62" i="5" l="1"/>
  <c r="BO127" i="4"/>
  <c r="BD82" i="3"/>
  <c r="AW41" i="5"/>
  <c r="AS65" i="5"/>
  <c r="AZ137" i="4"/>
  <c r="AT72" i="5" s="1"/>
  <c r="AS69" i="5"/>
  <c r="AS67" i="5"/>
  <c r="AS66" i="5"/>
  <c r="AS70" i="5"/>
  <c r="BP125" i="4" l="1"/>
  <c r="BI63" i="5"/>
  <c r="AX22" i="5"/>
  <c r="AX37" i="5"/>
  <c r="BD83" i="3"/>
  <c r="BD84" i="3"/>
  <c r="AX39" i="5" s="1"/>
  <c r="AZ128" i="4"/>
  <c r="BP126" i="4" l="1"/>
  <c r="BJ61" i="5"/>
  <c r="AX38" i="5"/>
  <c r="AX45" i="5" s="1"/>
  <c r="BD91" i="3"/>
  <c r="BD85" i="3"/>
  <c r="AX26" i="5"/>
  <c r="AT64" i="5"/>
  <c r="AZ129" i="4"/>
  <c r="AZ130" i="4"/>
  <c r="AZ134" i="4"/>
  <c r="AZ133" i="4"/>
  <c r="AZ131" i="4"/>
  <c r="BJ62" i="5" l="1"/>
  <c r="BP127" i="4"/>
  <c r="BD136" i="4"/>
  <c r="BA137" i="4"/>
  <c r="AU72" i="5" s="1"/>
  <c r="BD86" i="3"/>
  <c r="AX40" i="5"/>
  <c r="AT67" i="5"/>
  <c r="AT69" i="5"/>
  <c r="AT70" i="5"/>
  <c r="AT65" i="5"/>
  <c r="AT66" i="5"/>
  <c r="BQ125" i="4" l="1"/>
  <c r="BJ63" i="5"/>
  <c r="BA128" i="4"/>
  <c r="AU64" i="5" s="1"/>
  <c r="BE82" i="3"/>
  <c r="AX41" i="5"/>
  <c r="BK61" i="5" l="1"/>
  <c r="BQ126" i="4"/>
  <c r="BA131" i="4"/>
  <c r="AU67" i="5" s="1"/>
  <c r="BA133" i="4"/>
  <c r="AU69" i="5" s="1"/>
  <c r="BA134" i="4"/>
  <c r="AU70" i="5" s="1"/>
  <c r="BA130" i="4"/>
  <c r="AU66" i="5" s="1"/>
  <c r="BA129" i="4"/>
  <c r="BB137" i="4" s="1"/>
  <c r="BB128" i="4" s="1"/>
  <c r="AY22" i="5"/>
  <c r="AY37" i="5"/>
  <c r="BE83" i="3"/>
  <c r="BE84" i="3"/>
  <c r="AY39" i="5" s="1"/>
  <c r="BQ127" i="4" l="1"/>
  <c r="BK62" i="5"/>
  <c r="AU65" i="5"/>
  <c r="AV72" i="5"/>
  <c r="AY38" i="5"/>
  <c r="AY45" i="5" s="1"/>
  <c r="BE91" i="3"/>
  <c r="BE85" i="3"/>
  <c r="AY26" i="5"/>
  <c r="AV64" i="5"/>
  <c r="BB130" i="4"/>
  <c r="AV66" i="5" s="1"/>
  <c r="BB129" i="4"/>
  <c r="BB133" i="4"/>
  <c r="AV69" i="5" s="1"/>
  <c r="BB131" i="4"/>
  <c r="AV67" i="5" s="1"/>
  <c r="BB134" i="4"/>
  <c r="AV70" i="5" s="1"/>
  <c r="BR125" i="4" l="1"/>
  <c r="BK63" i="5"/>
  <c r="BE136" i="4"/>
  <c r="BC137" i="4"/>
  <c r="AW72" i="5" s="1"/>
  <c r="BE86" i="3"/>
  <c r="AY40" i="5"/>
  <c r="AV65" i="5"/>
  <c r="BL61" i="5" l="1"/>
  <c r="BR126" i="4"/>
  <c r="BC128" i="4"/>
  <c r="BC131" i="4" s="1"/>
  <c r="BF82" i="3"/>
  <c r="AY41" i="5"/>
  <c r="BR127" i="4" l="1"/>
  <c r="BL62" i="5"/>
  <c r="BC130" i="4"/>
  <c r="AW66" i="5" s="1"/>
  <c r="BC129" i="4"/>
  <c r="BD137" i="4" s="1"/>
  <c r="AX72" i="5" s="1"/>
  <c r="BC134" i="4"/>
  <c r="BC133" i="4"/>
  <c r="AW69" i="5" s="1"/>
  <c r="AW67" i="5"/>
  <c r="AW64" i="5"/>
  <c r="C123" i="4"/>
  <c r="AZ22" i="5"/>
  <c r="AZ37" i="5"/>
  <c r="BF84" i="3"/>
  <c r="AZ39" i="5" s="1"/>
  <c r="BF83" i="3"/>
  <c r="BL63" i="5" l="1"/>
  <c r="BS125" i="4"/>
  <c r="E132" i="4"/>
  <c r="K132" i="4" s="1"/>
  <c r="C30" i="6"/>
  <c r="AW65" i="5"/>
  <c r="BD128" i="4"/>
  <c r="BD131" i="4" s="1"/>
  <c r="AX67" i="5" s="1"/>
  <c r="AW70" i="5"/>
  <c r="AZ26" i="5"/>
  <c r="AZ38" i="5"/>
  <c r="AZ45" i="5" s="1"/>
  <c r="BF85" i="3"/>
  <c r="BF91" i="3"/>
  <c r="BS126" i="4" l="1"/>
  <c r="BM61" i="5"/>
  <c r="BD134" i="4"/>
  <c r="AX70" i="5" s="1"/>
  <c r="BD130" i="4"/>
  <c r="AX66" i="5" s="1"/>
  <c r="AX64" i="5"/>
  <c r="BD129" i="4"/>
  <c r="BE137" i="4" s="1"/>
  <c r="AY72" i="5" s="1"/>
  <c r="BD133" i="4"/>
  <c r="AX69" i="5" s="1"/>
  <c r="L132" i="4"/>
  <c r="M132" i="4" s="1"/>
  <c r="G68" i="5" s="1"/>
  <c r="G76" i="5" s="1"/>
  <c r="K141" i="4"/>
  <c r="E68" i="5"/>
  <c r="E76" i="5" s="1"/>
  <c r="E77" i="5" s="1"/>
  <c r="BF136" i="4"/>
  <c r="AX65" i="5"/>
  <c r="BF86" i="3"/>
  <c r="AZ40" i="5"/>
  <c r="BM62" i="5" l="1"/>
  <c r="BS127" i="4"/>
  <c r="BE128" i="4"/>
  <c r="BE129" i="4" s="1"/>
  <c r="BF137" i="4" s="1"/>
  <c r="AZ72" i="5" s="1"/>
  <c r="M141" i="4"/>
  <c r="L141" i="4"/>
  <c r="F68" i="5"/>
  <c r="F76" i="5" s="1"/>
  <c r="F77" i="5" s="1"/>
  <c r="G77" i="5" s="1"/>
  <c r="N132" i="4"/>
  <c r="H68" i="5" s="1"/>
  <c r="H76" i="5" s="1"/>
  <c r="BG82" i="3"/>
  <c r="AZ41" i="5"/>
  <c r="BT125" i="4" l="1"/>
  <c r="BM63" i="5"/>
  <c r="AY64" i="5"/>
  <c r="BE134" i="4"/>
  <c r="AY70" i="5" s="1"/>
  <c r="BE133" i="4"/>
  <c r="AY69" i="5" s="1"/>
  <c r="BE131" i="4"/>
  <c r="AY67" i="5" s="1"/>
  <c r="BE130" i="4"/>
  <c r="AY66" i="5" s="1"/>
  <c r="N141" i="4"/>
  <c r="O132" i="4"/>
  <c r="I68" i="5" s="1"/>
  <c r="I76" i="5" s="1"/>
  <c r="H77" i="5"/>
  <c r="AY65" i="5"/>
  <c r="BF128" i="4"/>
  <c r="BA22" i="5"/>
  <c r="BA37" i="5"/>
  <c r="BG83" i="3"/>
  <c r="BG84" i="3"/>
  <c r="BA39" i="5" s="1"/>
  <c r="BN61" i="5" l="1"/>
  <c r="BT126" i="4"/>
  <c r="P132" i="4"/>
  <c r="P141" i="4" s="1"/>
  <c r="O141" i="4"/>
  <c r="I77" i="5"/>
  <c r="BF129" i="4"/>
  <c r="BF130" i="4"/>
  <c r="BF131" i="4"/>
  <c r="AZ67" i="5" s="1"/>
  <c r="BF133" i="4"/>
  <c r="AZ69" i="5" s="1"/>
  <c r="BF134" i="4"/>
  <c r="AZ70" i="5" s="1"/>
  <c r="AZ64" i="5"/>
  <c r="BA38" i="5"/>
  <c r="BA45" i="5" s="1"/>
  <c r="BG85" i="3"/>
  <c r="BG91" i="3"/>
  <c r="BA26" i="5"/>
  <c r="BT127" i="4" l="1"/>
  <c r="BN62" i="5"/>
  <c r="J68" i="5"/>
  <c r="J76" i="5" s="1"/>
  <c r="J77" i="5" s="1"/>
  <c r="Q132" i="4"/>
  <c r="Q141" i="4" s="1"/>
  <c r="AZ66" i="5"/>
  <c r="BG136" i="4"/>
  <c r="BG137" i="4" s="1"/>
  <c r="BA72" i="5" s="1"/>
  <c r="AZ65" i="5"/>
  <c r="BG86" i="3"/>
  <c r="BA40" i="5"/>
  <c r="R132" i="4" l="1"/>
  <c r="S132" i="4" s="1"/>
  <c r="BU125" i="4"/>
  <c r="BN63" i="5"/>
  <c r="K68" i="5"/>
  <c r="K76" i="5" s="1"/>
  <c r="K77" i="5" s="1"/>
  <c r="BG128" i="4"/>
  <c r="BG129" i="4" s="1"/>
  <c r="BH82" i="3"/>
  <c r="BA41" i="5"/>
  <c r="R141" i="4" l="1"/>
  <c r="L68" i="5"/>
  <c r="L76" i="5" s="1"/>
  <c r="L77" i="5" s="1"/>
  <c r="BU126" i="4"/>
  <c r="BO61" i="5"/>
  <c r="BG134" i="4"/>
  <c r="BA70" i="5" s="1"/>
  <c r="BG133" i="4"/>
  <c r="BA69" i="5" s="1"/>
  <c r="BG131" i="4"/>
  <c r="BA67" i="5" s="1"/>
  <c r="BA64" i="5"/>
  <c r="BG130" i="4"/>
  <c r="BA66" i="5" s="1"/>
  <c r="BA65" i="5"/>
  <c r="BB22" i="5"/>
  <c r="BB26" i="5" s="1"/>
  <c r="BB37" i="5"/>
  <c r="BH83" i="3"/>
  <c r="BH84" i="3"/>
  <c r="BB39" i="5" s="1"/>
  <c r="S141" i="4"/>
  <c r="M68" i="5"/>
  <c r="M76" i="5" s="1"/>
  <c r="T132" i="4"/>
  <c r="BO62" i="5" l="1"/>
  <c r="BU127" i="4"/>
  <c r="M77" i="5"/>
  <c r="BB38" i="5"/>
  <c r="BB45" i="5" s="1"/>
  <c r="BH85" i="3"/>
  <c r="BH91" i="3"/>
  <c r="N68" i="5"/>
  <c r="N76" i="5" s="1"/>
  <c r="T141" i="4"/>
  <c r="U132" i="4"/>
  <c r="BV125" i="4" l="1"/>
  <c r="BO63" i="5"/>
  <c r="N77" i="5"/>
  <c r="BH136" i="4"/>
  <c r="BH137" i="4" s="1"/>
  <c r="BH86" i="3"/>
  <c r="BB40" i="5"/>
  <c r="U141" i="4"/>
  <c r="O68" i="5"/>
  <c r="O76" i="5" s="1"/>
  <c r="V132" i="4"/>
  <c r="O77" i="5" l="1"/>
  <c r="BP61" i="5"/>
  <c r="BV126" i="4"/>
  <c r="BB72" i="5"/>
  <c r="BH128" i="4"/>
  <c r="BI82" i="3"/>
  <c r="BB41" i="5"/>
  <c r="V141" i="4"/>
  <c r="P68" i="5"/>
  <c r="P76" i="5" s="1"/>
  <c r="P77" i="5" s="1"/>
  <c r="W132" i="4"/>
  <c r="BP62" i="5" l="1"/>
  <c r="BV127" i="4"/>
  <c r="BH129" i="4"/>
  <c r="BH130" i="4"/>
  <c r="BH131" i="4"/>
  <c r="BB67" i="5" s="1"/>
  <c r="BH133" i="4"/>
  <c r="BB69" i="5" s="1"/>
  <c r="BH134" i="4"/>
  <c r="BB70" i="5" s="1"/>
  <c r="BB64" i="5"/>
  <c r="BC22" i="5"/>
  <c r="BC26" i="5" s="1"/>
  <c r="BC37" i="5"/>
  <c r="BI83" i="3"/>
  <c r="BI84" i="3"/>
  <c r="BC39" i="5" s="1"/>
  <c r="W141" i="4"/>
  <c r="Q68" i="5"/>
  <c r="Q76" i="5" s="1"/>
  <c r="Q77" i="5" s="1"/>
  <c r="X132" i="4"/>
  <c r="BW125" i="4" l="1"/>
  <c r="BP63" i="5"/>
  <c r="BB65" i="5"/>
  <c r="BB66" i="5"/>
  <c r="BC38" i="5"/>
  <c r="BC45" i="5" s="1"/>
  <c r="BI91" i="3"/>
  <c r="BI85" i="3"/>
  <c r="R68" i="5"/>
  <c r="R76" i="5" s="1"/>
  <c r="R77" i="5" s="1"/>
  <c r="X141" i="4"/>
  <c r="Y132" i="4"/>
  <c r="BQ61" i="5" l="1"/>
  <c r="BW126" i="4"/>
  <c r="BQ62" i="5" s="1"/>
  <c r="BI136" i="4"/>
  <c r="BI137" i="4" s="1"/>
  <c r="BI86" i="3"/>
  <c r="BC40" i="5"/>
  <c r="Y141" i="4"/>
  <c r="S68" i="5"/>
  <c r="S76" i="5" s="1"/>
  <c r="S77" i="5" s="1"/>
  <c r="Z132" i="4"/>
  <c r="BW127" i="4" l="1"/>
  <c r="BQ63" i="5" s="1"/>
  <c r="BC72" i="5"/>
  <c r="BI128" i="4"/>
  <c r="BJ82" i="3"/>
  <c r="BC41" i="5"/>
  <c r="Z141" i="4"/>
  <c r="T68" i="5"/>
  <c r="T76" i="5" s="1"/>
  <c r="T77" i="5" s="1"/>
  <c r="AA132" i="4"/>
  <c r="BX125" i="4" l="1"/>
  <c r="BR61" i="5" s="1"/>
  <c r="BI129" i="4"/>
  <c r="BI130" i="4"/>
  <c r="BI131" i="4"/>
  <c r="BC67" i="5" s="1"/>
  <c r="BI133" i="4"/>
  <c r="BC69" i="5" s="1"/>
  <c r="BI134" i="4"/>
  <c r="BC70" i="5" s="1"/>
  <c r="BC64" i="5"/>
  <c r="BD22" i="5"/>
  <c r="BD26" i="5" s="1"/>
  <c r="BD37" i="5"/>
  <c r="BJ84" i="3"/>
  <c r="BD39" i="5" s="1"/>
  <c r="BJ83" i="3"/>
  <c r="AA141" i="4"/>
  <c r="U68" i="5"/>
  <c r="U76" i="5" s="1"/>
  <c r="U77" i="5" s="1"/>
  <c r="AB132" i="4"/>
  <c r="AB141" i="4" s="1"/>
  <c r="BX126" i="4" l="1"/>
  <c r="BX127" i="4" s="1"/>
  <c r="BR62" i="5"/>
  <c r="BC66" i="5"/>
  <c r="BC65" i="5"/>
  <c r="BD38" i="5"/>
  <c r="BD45" i="5" s="1"/>
  <c r="BJ85" i="3"/>
  <c r="BJ91" i="3"/>
  <c r="V68" i="5"/>
  <c r="V76" i="5" s="1"/>
  <c r="V77" i="5" s="1"/>
  <c r="AC132" i="4"/>
  <c r="BR63" i="5" l="1"/>
  <c r="BY125" i="4"/>
  <c r="BJ136" i="4"/>
  <c r="BJ137" i="4" s="1"/>
  <c r="BJ86" i="3"/>
  <c r="BD40" i="5"/>
  <c r="W68" i="5"/>
  <c r="W76" i="5" s="1"/>
  <c r="W77" i="5" s="1"/>
  <c r="AC141" i="4"/>
  <c r="AD132" i="4"/>
  <c r="BY126" i="4" l="1"/>
  <c r="BS61" i="5"/>
  <c r="BD72" i="5"/>
  <c r="BJ128" i="4"/>
  <c r="BK82" i="3"/>
  <c r="BD41" i="5"/>
  <c r="AD141" i="4"/>
  <c r="X68" i="5"/>
  <c r="X76" i="5" s="1"/>
  <c r="X77" i="5" s="1"/>
  <c r="AE132" i="4"/>
  <c r="BS62" i="5" l="1"/>
  <c r="BY127" i="4"/>
  <c r="BJ129" i="4"/>
  <c r="BJ130" i="4"/>
  <c r="BJ131" i="4"/>
  <c r="BD67" i="5" s="1"/>
  <c r="BJ133" i="4"/>
  <c r="BD69" i="5" s="1"/>
  <c r="BJ134" i="4"/>
  <c r="BD70" i="5" s="1"/>
  <c r="BD64" i="5"/>
  <c r="BE22" i="5"/>
  <c r="BE26" i="5" s="1"/>
  <c r="BE37" i="5"/>
  <c r="BK84" i="3"/>
  <c r="BE39" i="5" s="1"/>
  <c r="BK83" i="3"/>
  <c r="Y68" i="5"/>
  <c r="Y76" i="5" s="1"/>
  <c r="Y77" i="5" s="1"/>
  <c r="AE141" i="4"/>
  <c r="AF132" i="4"/>
  <c r="BS63" i="5" l="1"/>
  <c r="BZ125" i="4"/>
  <c r="BD66" i="5"/>
  <c r="BD65" i="5"/>
  <c r="BE38" i="5"/>
  <c r="BE45" i="5" s="1"/>
  <c r="BK85" i="3"/>
  <c r="BK91" i="3"/>
  <c r="AF141" i="4"/>
  <c r="Z68" i="5"/>
  <c r="Z76" i="5" s="1"/>
  <c r="Z77" i="5" s="1"/>
  <c r="AG132" i="4"/>
  <c r="BZ126" i="4" l="1"/>
  <c r="BT62" i="5" s="1"/>
  <c r="BT61" i="5"/>
  <c r="BK136" i="4"/>
  <c r="BK137" i="4" s="1"/>
  <c r="BK86" i="3"/>
  <c r="BE40" i="5"/>
  <c r="AG141" i="4"/>
  <c r="AA68" i="5"/>
  <c r="AA76" i="5" s="1"/>
  <c r="AA77" i="5" s="1"/>
  <c r="AH132" i="4"/>
  <c r="BZ127" i="4" l="1"/>
  <c r="CA125" i="4" s="1"/>
  <c r="BE72" i="5"/>
  <c r="BK128" i="4"/>
  <c r="BL82" i="3"/>
  <c r="BE41" i="5"/>
  <c r="AB68" i="5"/>
  <c r="AB76" i="5" s="1"/>
  <c r="AB77" i="5" s="1"/>
  <c r="AH141" i="4"/>
  <c r="AI132" i="4"/>
  <c r="BT63" i="5" l="1"/>
  <c r="BU61" i="5"/>
  <c r="CA126" i="4"/>
  <c r="BK129" i="4"/>
  <c r="BK130" i="4"/>
  <c r="BK131" i="4"/>
  <c r="BE67" i="5" s="1"/>
  <c r="BK133" i="4"/>
  <c r="BE69" i="5" s="1"/>
  <c r="BK134" i="4"/>
  <c r="BE70" i="5" s="1"/>
  <c r="BE64" i="5"/>
  <c r="BF22" i="5"/>
  <c r="BF26" i="5" s="1"/>
  <c r="BF37" i="5"/>
  <c r="BL84" i="3"/>
  <c r="BF39" i="5" s="1"/>
  <c r="BL83" i="3"/>
  <c r="AI141" i="4"/>
  <c r="AC68" i="5"/>
  <c r="AC76" i="5" s="1"/>
  <c r="AC77" i="5" s="1"/>
  <c r="AJ132" i="4"/>
  <c r="BU62" i="5" l="1"/>
  <c r="CA127" i="4"/>
  <c r="BE66" i="5"/>
  <c r="BE65" i="5"/>
  <c r="BF38" i="5"/>
  <c r="BF45" i="5" s="1"/>
  <c r="BL85" i="3"/>
  <c r="BL91" i="3"/>
  <c r="AD68" i="5"/>
  <c r="AD76" i="5" s="1"/>
  <c r="AD77" i="5" s="1"/>
  <c r="AJ141" i="4"/>
  <c r="AK132" i="4"/>
  <c r="BU63" i="5" l="1"/>
  <c r="CB125" i="4"/>
  <c r="BL136" i="4"/>
  <c r="BL137" i="4" s="1"/>
  <c r="BL86" i="3"/>
  <c r="BF40" i="5"/>
  <c r="AK141" i="4"/>
  <c r="AE68" i="5"/>
  <c r="AE76" i="5" s="1"/>
  <c r="AE77" i="5" s="1"/>
  <c r="AL132" i="4"/>
  <c r="BV61" i="5" l="1"/>
  <c r="CB126" i="4"/>
  <c r="BF72" i="5"/>
  <c r="BL128" i="4"/>
  <c r="BM82" i="3"/>
  <c r="BM83" i="3" s="1"/>
  <c r="BF41" i="5"/>
  <c r="AF68" i="5"/>
  <c r="AF76" i="5" s="1"/>
  <c r="AF77" i="5" s="1"/>
  <c r="AL141" i="4"/>
  <c r="AM132" i="4"/>
  <c r="BV62" i="5" l="1"/>
  <c r="CB127" i="4"/>
  <c r="BL129" i="4"/>
  <c r="BL130" i="4"/>
  <c r="BL131" i="4"/>
  <c r="BF67" i="5" s="1"/>
  <c r="BL133" i="4"/>
  <c r="BF69" i="5" s="1"/>
  <c r="BL134" i="4"/>
  <c r="BF70" i="5" s="1"/>
  <c r="BF64" i="5"/>
  <c r="BG22" i="5"/>
  <c r="BG26" i="5" s="1"/>
  <c r="BG37" i="5"/>
  <c r="BM84" i="3"/>
  <c r="BG39" i="5" s="1"/>
  <c r="AM141" i="4"/>
  <c r="AG68" i="5"/>
  <c r="AG76" i="5" s="1"/>
  <c r="AG77" i="5" s="1"/>
  <c r="AN132" i="4"/>
  <c r="CC125" i="4" l="1"/>
  <c r="BV63" i="5"/>
  <c r="BF66" i="5"/>
  <c r="BF65" i="5"/>
  <c r="BG38" i="5"/>
  <c r="BM91" i="3"/>
  <c r="BM85" i="3"/>
  <c r="AH68" i="5"/>
  <c r="AH76" i="5" s="1"/>
  <c r="AH77" i="5" s="1"/>
  <c r="AN141" i="4"/>
  <c r="AO132" i="4"/>
  <c r="BW61" i="5" l="1"/>
  <c r="CC126" i="4"/>
  <c r="BW62" i="5" s="1"/>
  <c r="BG45" i="5"/>
  <c r="BM86" i="3"/>
  <c r="BG40" i="5"/>
  <c r="AO141" i="4"/>
  <c r="AI68" i="5"/>
  <c r="AI76" i="5" s="1"/>
  <c r="AI77" i="5" s="1"/>
  <c r="AP132" i="4"/>
  <c r="CC127" i="4" l="1"/>
  <c r="BW63" i="5" s="1"/>
  <c r="BM136" i="4"/>
  <c r="BM137" i="4" s="1"/>
  <c r="BN82" i="3"/>
  <c r="BG41" i="5"/>
  <c r="AJ68" i="5"/>
  <c r="AJ76" i="5" s="1"/>
  <c r="AJ77" i="5" s="1"/>
  <c r="AP141" i="4"/>
  <c r="AQ132" i="4"/>
  <c r="CD125" i="4" l="1"/>
  <c r="CD126" i="4" s="1"/>
  <c r="BX62" i="5" s="1"/>
  <c r="BG72" i="5"/>
  <c r="BM128" i="4"/>
  <c r="BH22" i="5"/>
  <c r="BH26" i="5" s="1"/>
  <c r="BH37" i="5"/>
  <c r="BN83" i="3"/>
  <c r="BN84" i="3"/>
  <c r="BH39" i="5" s="1"/>
  <c r="AQ141" i="4"/>
  <c r="AK68" i="5"/>
  <c r="AK76" i="5" s="1"/>
  <c r="AK77" i="5" s="1"/>
  <c r="AR132" i="4"/>
  <c r="BX61" i="5" l="1"/>
  <c r="CD127" i="4"/>
  <c r="BX63" i="5" s="1"/>
  <c r="BM129" i="4"/>
  <c r="BM130" i="4"/>
  <c r="BM131" i="4"/>
  <c r="BG67" i="5" s="1"/>
  <c r="BM133" i="4"/>
  <c r="BG69" i="5" s="1"/>
  <c r="BM134" i="4"/>
  <c r="BG70" i="5" s="1"/>
  <c r="BG64" i="5"/>
  <c r="BH38" i="5"/>
  <c r="BN85" i="3"/>
  <c r="BN91" i="3"/>
  <c r="AR141" i="4"/>
  <c r="AL68" i="5"/>
  <c r="AL76" i="5" s="1"/>
  <c r="AL77" i="5" s="1"/>
  <c r="AS132" i="4"/>
  <c r="CE125" i="4" l="1"/>
  <c r="BY61" i="5" s="1"/>
  <c r="BG66" i="5"/>
  <c r="BG65" i="5"/>
  <c r="BH45" i="5"/>
  <c r="BN86" i="3"/>
  <c r="BH40" i="5"/>
  <c r="AS141" i="4"/>
  <c r="AM68" i="5"/>
  <c r="AM76" i="5" s="1"/>
  <c r="AM77" i="5" s="1"/>
  <c r="AT132" i="4"/>
  <c r="CE126" i="4" l="1"/>
  <c r="BY62" i="5" s="1"/>
  <c r="BN136" i="4"/>
  <c r="BN137" i="4" s="1"/>
  <c r="BO82" i="3"/>
  <c r="BH41" i="5"/>
  <c r="AN68" i="5"/>
  <c r="AN76" i="5" s="1"/>
  <c r="AN77" i="5" s="1"/>
  <c r="AT141" i="4"/>
  <c r="AU132" i="4"/>
  <c r="CE127" i="4" l="1"/>
  <c r="CF125" i="4" s="1"/>
  <c r="BY63" i="5"/>
  <c r="BH72" i="5"/>
  <c r="BN128" i="4"/>
  <c r="BI22" i="5"/>
  <c r="BI26" i="5" s="1"/>
  <c r="BI37" i="5"/>
  <c r="BO83" i="3"/>
  <c r="BO84" i="3"/>
  <c r="BI39" i="5" s="1"/>
  <c r="AO68" i="5"/>
  <c r="AO76" i="5" s="1"/>
  <c r="AO77" i="5" s="1"/>
  <c r="AU141" i="4"/>
  <c r="AV132" i="4"/>
  <c r="CF126" i="4" l="1"/>
  <c r="BZ62" i="5" s="1"/>
  <c r="BZ61" i="5"/>
  <c r="BN129" i="4"/>
  <c r="BN130" i="4"/>
  <c r="BN131" i="4"/>
  <c r="BH67" i="5" s="1"/>
  <c r="BN133" i="4"/>
  <c r="BH69" i="5" s="1"/>
  <c r="BN134" i="4"/>
  <c r="BH70" i="5" s="1"/>
  <c r="BH64" i="5"/>
  <c r="BI38" i="5"/>
  <c r="BO85" i="3"/>
  <c r="BO91" i="3"/>
  <c r="AP68" i="5"/>
  <c r="AP76" i="5" s="1"/>
  <c r="AP77" i="5" s="1"/>
  <c r="AV141" i="4"/>
  <c r="AW132" i="4"/>
  <c r="CF127" i="4" l="1"/>
  <c r="BZ63" i="5" s="1"/>
  <c r="BH66" i="5"/>
  <c r="BH65" i="5"/>
  <c r="BI45" i="5"/>
  <c r="BO86" i="3"/>
  <c r="BI40" i="5"/>
  <c r="AW141" i="4"/>
  <c r="AQ68" i="5"/>
  <c r="AQ76" i="5" s="1"/>
  <c r="AQ77" i="5" s="1"/>
  <c r="AX132" i="4"/>
  <c r="CG125" i="4" l="1"/>
  <c r="CG126" i="4" s="1"/>
  <c r="CA62" i="5" s="1"/>
  <c r="BO136" i="4"/>
  <c r="BO137" i="4" s="1"/>
  <c r="BP82" i="3"/>
  <c r="BI41" i="5"/>
  <c r="AR68" i="5"/>
  <c r="AR76" i="5" s="1"/>
  <c r="AR77" i="5" s="1"/>
  <c r="AX141" i="4"/>
  <c r="AY132" i="4"/>
  <c r="CA61" i="5" l="1"/>
  <c r="CG127" i="4"/>
  <c r="CH125" i="4" s="1"/>
  <c r="BI72" i="5"/>
  <c r="BO128" i="4"/>
  <c r="BJ22" i="5"/>
  <c r="BJ26" i="5" s="1"/>
  <c r="BJ37" i="5"/>
  <c r="BP84" i="3"/>
  <c r="BJ39" i="5" s="1"/>
  <c r="BP83" i="3"/>
  <c r="AS68" i="5"/>
  <c r="AS76" i="5" s="1"/>
  <c r="AS77" i="5" s="1"/>
  <c r="AY141" i="4"/>
  <c r="AZ132" i="4"/>
  <c r="CA63" i="5" l="1"/>
  <c r="CB61" i="5"/>
  <c r="CH126" i="4"/>
  <c r="CB62" i="5" s="1"/>
  <c r="BO129" i="4"/>
  <c r="BO130" i="4"/>
  <c r="BO131" i="4"/>
  <c r="BI67" i="5" s="1"/>
  <c r="BO133" i="4"/>
  <c r="BI69" i="5" s="1"/>
  <c r="BO134" i="4"/>
  <c r="BI70" i="5" s="1"/>
  <c r="BI64" i="5"/>
  <c r="BJ38" i="5"/>
  <c r="BP85" i="3"/>
  <c r="BP91" i="3"/>
  <c r="AZ141" i="4"/>
  <c r="AT68" i="5"/>
  <c r="AT76" i="5" s="1"/>
  <c r="AT77" i="5" s="1"/>
  <c r="BA132" i="4"/>
  <c r="CH127" i="4" l="1"/>
  <c r="CI125" i="4" s="1"/>
  <c r="BI66" i="5"/>
  <c r="BI65" i="5"/>
  <c r="BJ45" i="5"/>
  <c r="BP86" i="3"/>
  <c r="BJ40" i="5"/>
  <c r="AU68" i="5"/>
  <c r="AU76" i="5" s="1"/>
  <c r="AU77" i="5" s="1"/>
  <c r="BA141" i="4"/>
  <c r="BB132" i="4"/>
  <c r="BC132" i="4" s="1"/>
  <c r="CB63" i="5" l="1"/>
  <c r="CI126" i="4"/>
  <c r="CC61" i="5"/>
  <c r="BC141" i="4"/>
  <c r="BD132" i="4"/>
  <c r="BP136" i="4"/>
  <c r="BP137" i="4" s="1"/>
  <c r="BQ82" i="3"/>
  <c r="BJ41" i="5"/>
  <c r="BB141" i="4"/>
  <c r="AV68" i="5"/>
  <c r="AV76" i="5" s="1"/>
  <c r="AV77" i="5" s="1"/>
  <c r="CI127" i="4" l="1"/>
  <c r="CC62" i="5"/>
  <c r="BJ72" i="5"/>
  <c r="BP128" i="4"/>
  <c r="AX68" i="5"/>
  <c r="AX76" i="5" s="1"/>
  <c r="BD141" i="4"/>
  <c r="BE132" i="4"/>
  <c r="BK22" i="5"/>
  <c r="BK26" i="5" s="1"/>
  <c r="BK37" i="5"/>
  <c r="BQ84" i="3"/>
  <c r="BK39" i="5" s="1"/>
  <c r="BQ83" i="3"/>
  <c r="AW68" i="5"/>
  <c r="CC63" i="5" l="1"/>
  <c r="CJ125" i="4"/>
  <c r="BP129" i="4"/>
  <c r="BP130" i="4"/>
  <c r="BP131" i="4"/>
  <c r="BJ67" i="5" s="1"/>
  <c r="BP133" i="4"/>
  <c r="BJ69" i="5" s="1"/>
  <c r="BP134" i="4"/>
  <c r="BJ70" i="5" s="1"/>
  <c r="BJ64" i="5"/>
  <c r="AY68" i="5"/>
  <c r="AY76" i="5" s="1"/>
  <c r="BE141" i="4"/>
  <c r="BF132" i="4"/>
  <c r="AW76" i="5"/>
  <c r="AW77" i="5" s="1"/>
  <c r="AX77" i="5" s="1"/>
  <c r="BK38" i="5"/>
  <c r="BQ85" i="3"/>
  <c r="BQ91" i="3"/>
  <c r="CD61" i="5" l="1"/>
  <c r="CJ126" i="4"/>
  <c r="CD62" i="5" s="1"/>
  <c r="AY77" i="5"/>
  <c r="BJ66" i="5"/>
  <c r="AZ68" i="5"/>
  <c r="BF141" i="4"/>
  <c r="BG132" i="4"/>
  <c r="BJ65" i="5"/>
  <c r="BK45" i="5"/>
  <c r="BQ86" i="3"/>
  <c r="BK40" i="5"/>
  <c r="CJ127" i="4" l="1"/>
  <c r="AZ76" i="5"/>
  <c r="AZ77" i="5" s="1"/>
  <c r="BQ136" i="4"/>
  <c r="BQ137" i="4" s="1"/>
  <c r="BA68" i="5"/>
  <c r="BA76" i="5" s="1"/>
  <c r="BG141" i="4"/>
  <c r="BH132" i="4"/>
  <c r="BR82" i="3"/>
  <c r="BK41" i="5"/>
  <c r="CD63" i="5" l="1"/>
  <c r="CK125" i="4"/>
  <c r="BK72" i="5"/>
  <c r="BQ128" i="4"/>
  <c r="BB68" i="5"/>
  <c r="BH141" i="4"/>
  <c r="BI132" i="4"/>
  <c r="BA77" i="5"/>
  <c r="BL22" i="5"/>
  <c r="BL26" i="5" s="1"/>
  <c r="BL37" i="5"/>
  <c r="BR83" i="3"/>
  <c r="BR84" i="3"/>
  <c r="BL39" i="5" s="1"/>
  <c r="CE61" i="5" l="1"/>
  <c r="CK126" i="4"/>
  <c r="BB76" i="5"/>
  <c r="BB77" i="5" s="1"/>
  <c r="BQ129" i="4"/>
  <c r="BQ130" i="4"/>
  <c r="BQ131" i="4"/>
  <c r="BK67" i="5" s="1"/>
  <c r="BQ133" i="4"/>
  <c r="BK69" i="5" s="1"/>
  <c r="BQ134" i="4"/>
  <c r="BK70" i="5" s="1"/>
  <c r="BK64" i="5"/>
  <c r="BC68" i="5"/>
  <c r="BC76" i="5" s="1"/>
  <c r="BI141" i="4"/>
  <c r="BJ132" i="4"/>
  <c r="BL38" i="5"/>
  <c r="BL45" i="5" s="1"/>
  <c r="BR91" i="3"/>
  <c r="BR85" i="3"/>
  <c r="CE62" i="5" l="1"/>
  <c r="CK127" i="4"/>
  <c r="BC77" i="5"/>
  <c r="BD68" i="5"/>
  <c r="BJ141" i="4"/>
  <c r="BK132" i="4"/>
  <c r="BK65" i="5"/>
  <c r="BR136" i="4"/>
  <c r="BR137" i="4" s="1"/>
  <c r="BL72" i="5" s="1"/>
  <c r="BK66" i="5"/>
  <c r="BR86" i="3"/>
  <c r="BL40" i="5"/>
  <c r="CL125" i="4" l="1"/>
  <c r="CE63" i="5"/>
  <c r="BR128" i="4"/>
  <c r="BR129" i="4" s="1"/>
  <c r="BE68" i="5"/>
  <c r="BE76" i="5" s="1"/>
  <c r="BK141" i="4"/>
  <c r="BL132" i="4"/>
  <c r="BD76" i="5"/>
  <c r="BD77" i="5" s="1"/>
  <c r="BS82" i="3"/>
  <c r="BL41" i="5"/>
  <c r="CL126" i="4" l="1"/>
  <c r="CF61" i="5"/>
  <c r="BR131" i="4"/>
  <c r="BL67" i="5" s="1"/>
  <c r="BR130" i="4"/>
  <c r="BL66" i="5" s="1"/>
  <c r="BL64" i="5"/>
  <c r="BE77" i="5"/>
  <c r="BR134" i="4"/>
  <c r="BL70" i="5" s="1"/>
  <c r="BR133" i="4"/>
  <c r="BL69" i="5" s="1"/>
  <c r="BF68" i="5"/>
  <c r="BF76" i="5" s="1"/>
  <c r="BL141" i="4"/>
  <c r="BM132" i="4"/>
  <c r="BL65" i="5"/>
  <c r="BM22" i="5"/>
  <c r="BM26" i="5" s="1"/>
  <c r="BM37" i="5"/>
  <c r="BS84" i="3"/>
  <c r="BM39" i="5" s="1"/>
  <c r="BS83" i="3"/>
  <c r="CF62" i="5" l="1"/>
  <c r="CL127" i="4"/>
  <c r="BF77" i="5"/>
  <c r="BG68" i="5"/>
  <c r="BM141" i="4"/>
  <c r="BN132" i="4"/>
  <c r="BM38" i="5"/>
  <c r="BM45" i="5" s="1"/>
  <c r="BS85" i="3"/>
  <c r="BS91" i="3"/>
  <c r="CM125" i="4" l="1"/>
  <c r="CF63" i="5"/>
  <c r="BS136" i="4"/>
  <c r="BS137" i="4" s="1"/>
  <c r="BH68" i="5"/>
  <c r="BH76" i="5" s="1"/>
  <c r="BN141" i="4"/>
  <c r="BO132" i="4"/>
  <c r="BP132" i="4" s="1"/>
  <c r="BG76" i="5"/>
  <c r="BG77" i="5" s="1"/>
  <c r="BS86" i="3"/>
  <c r="BM40" i="5"/>
  <c r="CG61" i="5" l="1"/>
  <c r="CM126" i="4"/>
  <c r="CG62" i="5" s="1"/>
  <c r="BH77" i="5"/>
  <c r="BJ68" i="5"/>
  <c r="BJ76" i="5" s="1"/>
  <c r="BP141" i="4"/>
  <c r="BM72" i="5"/>
  <c r="BS128" i="4"/>
  <c r="BQ132" i="4"/>
  <c r="BI68" i="5"/>
  <c r="BI76" i="5" s="1"/>
  <c r="BO141" i="4"/>
  <c r="BT82" i="3"/>
  <c r="BM41" i="5"/>
  <c r="CM127" i="4" l="1"/>
  <c r="CG63" i="5" s="1"/>
  <c r="BI77" i="5"/>
  <c r="BJ77" i="5" s="1"/>
  <c r="BK68" i="5"/>
  <c r="BK76" i="5" s="1"/>
  <c r="BQ141" i="4"/>
  <c r="BS129" i="4"/>
  <c r="BS130" i="4"/>
  <c r="BS131" i="4"/>
  <c r="BM67" i="5" s="1"/>
  <c r="BS133" i="4"/>
  <c r="BM69" i="5" s="1"/>
  <c r="BS134" i="4"/>
  <c r="BM70" i="5" s="1"/>
  <c r="BM64" i="5"/>
  <c r="BN22" i="5"/>
  <c r="BN26" i="5" s="1"/>
  <c r="BN37" i="5"/>
  <c r="BT84" i="3"/>
  <c r="BN39" i="5" s="1"/>
  <c r="BT83" i="3"/>
  <c r="CN125" i="4" l="1"/>
  <c r="CN126" i="4"/>
  <c r="CH61" i="5"/>
  <c r="BK77" i="5"/>
  <c r="BM65" i="5"/>
  <c r="BR132" i="4"/>
  <c r="BM66" i="5"/>
  <c r="BN38" i="5"/>
  <c r="BN45" i="5" s="1"/>
  <c r="BT85" i="3"/>
  <c r="BT91" i="3"/>
  <c r="CH62" i="5" l="1"/>
  <c r="CN127" i="4"/>
  <c r="BT136" i="4"/>
  <c r="BT137" i="4" s="1"/>
  <c r="BL68" i="5"/>
  <c r="BL76" i="5" s="1"/>
  <c r="BL77" i="5" s="1"/>
  <c r="BR141" i="4"/>
  <c r="BT86" i="3"/>
  <c r="BN40" i="5"/>
  <c r="CO125" i="4" l="1"/>
  <c r="CH63" i="5"/>
  <c r="BN72" i="5"/>
  <c r="BT128" i="4"/>
  <c r="BU82" i="3"/>
  <c r="BN41" i="5"/>
  <c r="CO126" i="4" l="1"/>
  <c r="CI62" i="5" s="1"/>
  <c r="CI61" i="5"/>
  <c r="BT129" i="4"/>
  <c r="BT130" i="4"/>
  <c r="BT131" i="4"/>
  <c r="BN67" i="5" s="1"/>
  <c r="BT133" i="4"/>
  <c r="BN69" i="5" s="1"/>
  <c r="BT134" i="4"/>
  <c r="BN70" i="5" s="1"/>
  <c r="BN64" i="5"/>
  <c r="BO22" i="5"/>
  <c r="BO26" i="5" s="1"/>
  <c r="BO37" i="5"/>
  <c r="BU83" i="3"/>
  <c r="BU84" i="3"/>
  <c r="BO39" i="5" s="1"/>
  <c r="CO127" i="4" l="1"/>
  <c r="CI63" i="5" s="1"/>
  <c r="BN66" i="5"/>
  <c r="BN65" i="5"/>
  <c r="BS132" i="4"/>
  <c r="BO38" i="5"/>
  <c r="BO45" i="5" s="1"/>
  <c r="BU91" i="3"/>
  <c r="BU85" i="3"/>
  <c r="CP125" i="4" l="1"/>
  <c r="CJ61" i="5" s="1"/>
  <c r="BM68" i="5"/>
  <c r="BM76" i="5" s="1"/>
  <c r="BM77" i="5" s="1"/>
  <c r="BS141" i="4"/>
  <c r="BU136" i="4"/>
  <c r="BU137" i="4" s="1"/>
  <c r="BU86" i="3"/>
  <c r="BO40" i="5"/>
  <c r="CP126" i="4" l="1"/>
  <c r="CJ62" i="5"/>
  <c r="CP127" i="4"/>
  <c r="BO72" i="5"/>
  <c r="BU128" i="4"/>
  <c r="BV82" i="3"/>
  <c r="BO41" i="5"/>
  <c r="CQ125" i="4" l="1"/>
  <c r="CJ63" i="5"/>
  <c r="BU129" i="4"/>
  <c r="BU130" i="4"/>
  <c r="BU131" i="4"/>
  <c r="BO67" i="5" s="1"/>
  <c r="BU133" i="4"/>
  <c r="BO69" i="5" s="1"/>
  <c r="BU134" i="4"/>
  <c r="BO70" i="5" s="1"/>
  <c r="BO64" i="5"/>
  <c r="BP22" i="5"/>
  <c r="BP26" i="5" s="1"/>
  <c r="BP37" i="5"/>
  <c r="BV83" i="3"/>
  <c r="BV84" i="3"/>
  <c r="BP39" i="5" s="1"/>
  <c r="CK61" i="5" l="1"/>
  <c r="CQ126" i="4"/>
  <c r="BO66" i="5"/>
  <c r="BO65" i="5"/>
  <c r="BT132" i="4"/>
  <c r="BP38" i="5"/>
  <c r="BP45" i="5" s="1"/>
  <c r="BV91" i="3"/>
  <c r="BV85" i="3"/>
  <c r="CK62" i="5" l="1"/>
  <c r="CQ127" i="4"/>
  <c r="BN68" i="5"/>
  <c r="BN76" i="5" s="1"/>
  <c r="BN77" i="5" s="1"/>
  <c r="BT141" i="4"/>
  <c r="BV136" i="4"/>
  <c r="BV137" i="4" s="1"/>
  <c r="BV86" i="3"/>
  <c r="BP40" i="5"/>
  <c r="CR125" i="4" l="1"/>
  <c r="CK63" i="5"/>
  <c r="BP72" i="5"/>
  <c r="BV128" i="4"/>
  <c r="BW82" i="3"/>
  <c r="BP41" i="5"/>
  <c r="CL61" i="5" l="1"/>
  <c r="CR126" i="4"/>
  <c r="BV129" i="4"/>
  <c r="BV130" i="4"/>
  <c r="BV131" i="4"/>
  <c r="BP67" i="5" s="1"/>
  <c r="BV133" i="4"/>
  <c r="BP69" i="5" s="1"/>
  <c r="BV134" i="4"/>
  <c r="BP70" i="5" s="1"/>
  <c r="BP64" i="5"/>
  <c r="BQ22" i="5"/>
  <c r="BQ26" i="5" s="1"/>
  <c r="BQ37" i="5"/>
  <c r="BW84" i="3"/>
  <c r="BQ39" i="5" s="1"/>
  <c r="BW83" i="3"/>
  <c r="CR127" i="4" l="1"/>
  <c r="CL62" i="5"/>
  <c r="BP66" i="5"/>
  <c r="BP65" i="5"/>
  <c r="BU132" i="4"/>
  <c r="BQ38" i="5"/>
  <c r="BQ45" i="5" s="1"/>
  <c r="BW91" i="3"/>
  <c r="BW85" i="3"/>
  <c r="CS125" i="4" l="1"/>
  <c r="CL63" i="5"/>
  <c r="BO68" i="5"/>
  <c r="BO76" i="5" s="1"/>
  <c r="BO77" i="5" s="1"/>
  <c r="BU141" i="4"/>
  <c r="BW136" i="4"/>
  <c r="BW137" i="4" s="1"/>
  <c r="BW86" i="3"/>
  <c r="BQ40" i="5"/>
  <c r="CM61" i="5" l="1"/>
  <c r="CS126" i="4"/>
  <c r="BQ72" i="5"/>
  <c r="BW128" i="4"/>
  <c r="BX82" i="3"/>
  <c r="BQ41" i="5"/>
  <c r="CM62" i="5" l="1"/>
  <c r="CS127" i="4"/>
  <c r="BW129" i="4"/>
  <c r="BW130" i="4"/>
  <c r="BW131" i="4"/>
  <c r="BQ67" i="5" s="1"/>
  <c r="BW133" i="4"/>
  <c r="BQ69" i="5" s="1"/>
  <c r="BW134" i="4"/>
  <c r="BQ70" i="5" s="1"/>
  <c r="BQ64" i="5"/>
  <c r="BR22" i="5"/>
  <c r="BR26" i="5" s="1"/>
  <c r="BR37" i="5"/>
  <c r="BX84" i="3"/>
  <c r="BR39" i="5" s="1"/>
  <c r="BX83" i="3"/>
  <c r="CT125" i="4" l="1"/>
  <c r="CM63" i="5"/>
  <c r="BQ66" i="5"/>
  <c r="BQ65" i="5"/>
  <c r="BV132" i="4"/>
  <c r="BR38" i="5"/>
  <c r="BR45" i="5" s="1"/>
  <c r="BX85" i="3"/>
  <c r="BX91" i="3"/>
  <c r="CN61" i="5" l="1"/>
  <c r="CT126" i="4"/>
  <c r="BP68" i="5"/>
  <c r="BP76" i="5" s="1"/>
  <c r="BP77" i="5" s="1"/>
  <c r="BV141" i="4"/>
  <c r="BX136" i="4"/>
  <c r="BX137" i="4" s="1"/>
  <c r="BX86" i="3"/>
  <c r="BR40" i="5"/>
  <c r="CN62" i="5" l="1"/>
  <c r="CT127" i="4"/>
  <c r="BR72" i="5"/>
  <c r="BX128" i="4"/>
  <c r="BY82" i="3"/>
  <c r="BR41" i="5"/>
  <c r="CN63" i="5" l="1"/>
  <c r="CU125" i="4"/>
  <c r="BX129" i="4"/>
  <c r="BX130" i="4"/>
  <c r="BX131" i="4"/>
  <c r="BR67" i="5" s="1"/>
  <c r="BX133" i="4"/>
  <c r="BR69" i="5" s="1"/>
  <c r="BX134" i="4"/>
  <c r="BR70" i="5" s="1"/>
  <c r="BR64" i="5"/>
  <c r="BS22" i="5"/>
  <c r="BS26" i="5" s="1"/>
  <c r="BS37" i="5"/>
  <c r="BY83" i="3"/>
  <c r="BY84" i="3"/>
  <c r="BS39" i="5" s="1"/>
  <c r="CU126" i="4" l="1"/>
  <c r="CO61" i="5"/>
  <c r="BR66" i="5"/>
  <c r="BR65" i="5"/>
  <c r="BW132" i="4"/>
  <c r="BS38" i="5"/>
  <c r="BS45" i="5" s="1"/>
  <c r="BY85" i="3"/>
  <c r="BY91" i="3"/>
  <c r="I126" i="4" l="1"/>
  <c r="CO62" i="5"/>
  <c r="C62" i="5" s="1"/>
  <c r="CU127" i="4"/>
  <c r="CO63" i="5" s="1"/>
  <c r="BQ68" i="5"/>
  <c r="BQ76" i="5" s="1"/>
  <c r="BQ77" i="5" s="1"/>
  <c r="BW141" i="4"/>
  <c r="BY136" i="4"/>
  <c r="BY137" i="4" s="1"/>
  <c r="BY86" i="3"/>
  <c r="BS40" i="5"/>
  <c r="BS72" i="5" l="1"/>
  <c r="BY128" i="4"/>
  <c r="BZ82" i="3"/>
  <c r="BS41" i="5"/>
  <c r="BY129" i="4" l="1"/>
  <c r="BY130" i="4"/>
  <c r="BY131" i="4"/>
  <c r="BS67" i="5" s="1"/>
  <c r="BY133" i="4"/>
  <c r="BS69" i="5" s="1"/>
  <c r="BY134" i="4"/>
  <c r="BS70" i="5" s="1"/>
  <c r="BS64" i="5"/>
  <c r="BT22" i="5"/>
  <c r="BT26" i="5" s="1"/>
  <c r="BT37" i="5"/>
  <c r="BZ84" i="3"/>
  <c r="BT39" i="5" s="1"/>
  <c r="BZ83" i="3"/>
  <c r="BS66" i="5" l="1"/>
  <c r="BS65" i="5"/>
  <c r="BX132" i="4"/>
  <c r="BT38" i="5"/>
  <c r="BT45" i="5" s="1"/>
  <c r="BZ85" i="3"/>
  <c r="BZ91" i="3"/>
  <c r="BR68" i="5" l="1"/>
  <c r="BR76" i="5" s="1"/>
  <c r="BR77" i="5" s="1"/>
  <c r="BX141" i="4"/>
  <c r="BZ136" i="4"/>
  <c r="BZ137" i="4" s="1"/>
  <c r="BZ86" i="3"/>
  <c r="BT40" i="5"/>
  <c r="BT72" i="5" l="1"/>
  <c r="BZ128" i="4"/>
  <c r="CA82" i="3"/>
  <c r="BT41" i="5"/>
  <c r="BZ129" i="4" l="1"/>
  <c r="BZ130" i="4"/>
  <c r="BZ131" i="4"/>
  <c r="BT67" i="5" s="1"/>
  <c r="BZ133" i="4"/>
  <c r="BT69" i="5" s="1"/>
  <c r="BZ134" i="4"/>
  <c r="BT70" i="5" s="1"/>
  <c r="BT64" i="5"/>
  <c r="BU22" i="5"/>
  <c r="BU26" i="5" s="1"/>
  <c r="BU37" i="5"/>
  <c r="CA84" i="3"/>
  <c r="BU39" i="5" s="1"/>
  <c r="CA83" i="3"/>
  <c r="BT66" i="5" l="1"/>
  <c r="BT65" i="5"/>
  <c r="BY132" i="4"/>
  <c r="BU38" i="5"/>
  <c r="BU45" i="5" s="1"/>
  <c r="CA91" i="3"/>
  <c r="CA85" i="3"/>
  <c r="CA136" i="4" l="1"/>
  <c r="CA137" i="4" s="1"/>
  <c r="BS68" i="5"/>
  <c r="BS76" i="5" s="1"/>
  <c r="BS77" i="5" s="1"/>
  <c r="BY141" i="4"/>
  <c r="CA86" i="3"/>
  <c r="BU40" i="5"/>
  <c r="BU72" i="5" l="1"/>
  <c r="CA128" i="4"/>
  <c r="CB82" i="3"/>
  <c r="BU41" i="5"/>
  <c r="CA129" i="4" l="1"/>
  <c r="CA133" i="4"/>
  <c r="BU69" i="5" s="1"/>
  <c r="CA130" i="4"/>
  <c r="CA134" i="4"/>
  <c r="BU70" i="5" s="1"/>
  <c r="CA131" i="4"/>
  <c r="BU67" i="5" s="1"/>
  <c r="BU64" i="5"/>
  <c r="BV22" i="5"/>
  <c r="BV26" i="5" s="1"/>
  <c r="BV37" i="5"/>
  <c r="CB84" i="3"/>
  <c r="BV39" i="5" s="1"/>
  <c r="CB83" i="3"/>
  <c r="BU66" i="5" l="1"/>
  <c r="BU65" i="5"/>
  <c r="BZ132" i="4"/>
  <c r="BV38" i="5"/>
  <c r="BV45" i="5" s="1"/>
  <c r="CB85" i="3"/>
  <c r="CB91" i="3"/>
  <c r="BT68" i="5" l="1"/>
  <c r="BZ141" i="4"/>
  <c r="CB136" i="4"/>
  <c r="CB137" i="4" s="1"/>
  <c r="CB86" i="3"/>
  <c r="BV40" i="5"/>
  <c r="BV72" i="5" l="1"/>
  <c r="CB128" i="4"/>
  <c r="BT76" i="5"/>
  <c r="BT77" i="5" s="1"/>
  <c r="CC82" i="3"/>
  <c r="BV41" i="5"/>
  <c r="CB131" i="4" l="1"/>
  <c r="BV67" i="5" s="1"/>
  <c r="CB129" i="4"/>
  <c r="CB133" i="4"/>
  <c r="BV69" i="5" s="1"/>
  <c r="CB130" i="4"/>
  <c r="CB134" i="4"/>
  <c r="BV70" i="5" s="1"/>
  <c r="BV64" i="5"/>
  <c r="BW22" i="5"/>
  <c r="BW26" i="5" s="1"/>
  <c r="BW37" i="5"/>
  <c r="CC84" i="3"/>
  <c r="BW39" i="5" s="1"/>
  <c r="CC83" i="3"/>
  <c r="BV65" i="5" l="1"/>
  <c r="CA132" i="4"/>
  <c r="BV66" i="5"/>
  <c r="BW38" i="5"/>
  <c r="BW45" i="5" s="1"/>
  <c r="CC85" i="3"/>
  <c r="CC91" i="3"/>
  <c r="BU68" i="5" l="1"/>
  <c r="CA141" i="4"/>
  <c r="CC136" i="4"/>
  <c r="CC137" i="4" s="1"/>
  <c r="CC86" i="3"/>
  <c r="BW40" i="5"/>
  <c r="BU76" i="5" l="1"/>
  <c r="BU77" i="5" s="1"/>
  <c r="BW72" i="5"/>
  <c r="CC128" i="4"/>
  <c r="CD82" i="3"/>
  <c r="BW41" i="5"/>
  <c r="CC130" i="4" l="1"/>
  <c r="CC134" i="4"/>
  <c r="BW70" i="5" s="1"/>
  <c r="CC131" i="4"/>
  <c r="BW67" i="5" s="1"/>
  <c r="CC133" i="4"/>
  <c r="BW69" i="5" s="1"/>
  <c r="CC129" i="4"/>
  <c r="BW64" i="5"/>
  <c r="BX22" i="5"/>
  <c r="BX26" i="5" s="1"/>
  <c r="BX37" i="5"/>
  <c r="CD83" i="3"/>
  <c r="CD84" i="3"/>
  <c r="BX39" i="5" s="1"/>
  <c r="BW66" i="5" l="1"/>
  <c r="BW65" i="5"/>
  <c r="CB132" i="4"/>
  <c r="BX38" i="5"/>
  <c r="BX45" i="5" s="1"/>
  <c r="CD85" i="3"/>
  <c r="CD91" i="3"/>
  <c r="BV68" i="5" l="1"/>
  <c r="CB141" i="4"/>
  <c r="CD136" i="4"/>
  <c r="CD137" i="4" s="1"/>
  <c r="CD86" i="3"/>
  <c r="BX40" i="5"/>
  <c r="BX72" i="5" l="1"/>
  <c r="CD128" i="4"/>
  <c r="BV76" i="5"/>
  <c r="BV77" i="5" s="1"/>
  <c r="CE82" i="3"/>
  <c r="BX41" i="5"/>
  <c r="CD129" i="4" l="1"/>
  <c r="CD133" i="4"/>
  <c r="BX69" i="5" s="1"/>
  <c r="CD130" i="4"/>
  <c r="CD134" i="4"/>
  <c r="BX70" i="5" s="1"/>
  <c r="CD131" i="4"/>
  <c r="BX67" i="5" s="1"/>
  <c r="BX64" i="5"/>
  <c r="BY22" i="5"/>
  <c r="BY26" i="5" s="1"/>
  <c r="BY37" i="5"/>
  <c r="CE84" i="3"/>
  <c r="BY39" i="5" s="1"/>
  <c r="CE83" i="3"/>
  <c r="BX66" i="5" l="1"/>
  <c r="BX65" i="5"/>
  <c r="CC132" i="4"/>
  <c r="BY38" i="5"/>
  <c r="BY45" i="5" s="1"/>
  <c r="CE85" i="3"/>
  <c r="CE91" i="3"/>
  <c r="BW68" i="5" l="1"/>
  <c r="CC141" i="4"/>
  <c r="CE136" i="4"/>
  <c r="CE137" i="4" s="1"/>
  <c r="CE86" i="3"/>
  <c r="BY40" i="5"/>
  <c r="BY72" i="5" l="1"/>
  <c r="CE128" i="4"/>
  <c r="BW76" i="5"/>
  <c r="BW77" i="5" s="1"/>
  <c r="CF82" i="3"/>
  <c r="BY41" i="5"/>
  <c r="CE129" i="4" l="1"/>
  <c r="CE133" i="4"/>
  <c r="BY69" i="5" s="1"/>
  <c r="CE130" i="4"/>
  <c r="CE134" i="4"/>
  <c r="BY70" i="5" s="1"/>
  <c r="CE131" i="4"/>
  <c r="BY67" i="5" s="1"/>
  <c r="BY64" i="5"/>
  <c r="BZ22" i="5"/>
  <c r="BZ26" i="5" s="1"/>
  <c r="BZ37" i="5"/>
  <c r="CF83" i="3"/>
  <c r="CF84" i="3"/>
  <c r="BZ39" i="5" s="1"/>
  <c r="BY66" i="5" l="1"/>
  <c r="BY65" i="5"/>
  <c r="CD132" i="4"/>
  <c r="BZ38" i="5"/>
  <c r="BZ45" i="5" s="1"/>
  <c r="CF85" i="3"/>
  <c r="CF91" i="3"/>
  <c r="BX68" i="5" l="1"/>
  <c r="CD141" i="4"/>
  <c r="CF136" i="4"/>
  <c r="CF137" i="4" s="1"/>
  <c r="CF86" i="3"/>
  <c r="BZ40" i="5"/>
  <c r="BZ72" i="5" l="1"/>
  <c r="CF128" i="4"/>
  <c r="BX76" i="5"/>
  <c r="BX77" i="5" s="1"/>
  <c r="CG82" i="3"/>
  <c r="BZ41" i="5"/>
  <c r="CF131" i="4" l="1"/>
  <c r="BZ67" i="5" s="1"/>
  <c r="CF129" i="4"/>
  <c r="CF133" i="4"/>
  <c r="BZ69" i="5" s="1"/>
  <c r="CF130" i="4"/>
  <c r="CF134" i="4"/>
  <c r="BZ70" i="5" s="1"/>
  <c r="BZ64" i="5"/>
  <c r="CA22" i="5"/>
  <c r="CA26" i="5" s="1"/>
  <c r="CA37" i="5"/>
  <c r="CG83" i="3"/>
  <c r="CG84" i="3"/>
  <c r="CA39" i="5" s="1"/>
  <c r="BZ65" i="5" l="1"/>
  <c r="CE132" i="4"/>
  <c r="BZ66" i="5"/>
  <c r="CA38" i="5"/>
  <c r="CA45" i="5" s="1"/>
  <c r="CG91" i="3"/>
  <c r="CG85" i="3"/>
  <c r="CG136" i="4" l="1"/>
  <c r="CG137" i="4" s="1"/>
  <c r="BY68" i="5"/>
  <c r="BY76" i="5" s="1"/>
  <c r="BY77" i="5" s="1"/>
  <c r="CE141" i="4"/>
  <c r="CG86" i="3"/>
  <c r="CA40" i="5"/>
  <c r="CA72" i="5" l="1"/>
  <c r="CG128" i="4"/>
  <c r="CH82" i="3"/>
  <c r="CA41" i="5"/>
  <c r="CG130" i="4" l="1"/>
  <c r="CG134" i="4"/>
  <c r="CA70" i="5" s="1"/>
  <c r="CG131" i="4"/>
  <c r="CA67" i="5" s="1"/>
  <c r="CG129" i="4"/>
  <c r="CG133" i="4"/>
  <c r="CA69" i="5" s="1"/>
  <c r="CA64" i="5"/>
  <c r="CB22" i="5"/>
  <c r="CB26" i="5" s="1"/>
  <c r="CB37" i="5"/>
  <c r="CH83" i="3"/>
  <c r="CH84" i="3"/>
  <c r="CB39" i="5" s="1"/>
  <c r="CA65" i="5" l="1"/>
  <c r="CF132" i="4"/>
  <c r="CA66" i="5"/>
  <c r="CB38" i="5"/>
  <c r="CB45" i="5" s="1"/>
  <c r="CH85" i="3"/>
  <c r="CH91" i="3"/>
  <c r="CH136" i="4" l="1"/>
  <c r="CH137" i="4" s="1"/>
  <c r="BZ68" i="5"/>
  <c r="BZ76" i="5" s="1"/>
  <c r="BZ77" i="5" s="1"/>
  <c r="CF141" i="4"/>
  <c r="CH86" i="3"/>
  <c r="CB40" i="5"/>
  <c r="CB72" i="5" l="1"/>
  <c r="CH128" i="4"/>
  <c r="CI82" i="3"/>
  <c r="CB41" i="5"/>
  <c r="CH129" i="4" l="1"/>
  <c r="CH133" i="4"/>
  <c r="CB69" i="5" s="1"/>
  <c r="CH130" i="4"/>
  <c r="CH134" i="4"/>
  <c r="CB70" i="5" s="1"/>
  <c r="CH131" i="4"/>
  <c r="CB67" i="5" s="1"/>
  <c r="CB64" i="5"/>
  <c r="CC22" i="5"/>
  <c r="CC26" i="5" s="1"/>
  <c r="CC37" i="5"/>
  <c r="CI84" i="3"/>
  <c r="CC39" i="5" s="1"/>
  <c r="CI83" i="3"/>
  <c r="CB66" i="5" l="1"/>
  <c r="CB65" i="5"/>
  <c r="CG132" i="4"/>
  <c r="CC38" i="5"/>
  <c r="CC45" i="5" s="1"/>
  <c r="CI85" i="3"/>
  <c r="CI91" i="3"/>
  <c r="CA68" i="5" l="1"/>
  <c r="CA76" i="5" s="1"/>
  <c r="CA77" i="5" s="1"/>
  <c r="CG141" i="4"/>
  <c r="CI136" i="4"/>
  <c r="CI137" i="4" s="1"/>
  <c r="CI86" i="3"/>
  <c r="CC40" i="5"/>
  <c r="CC72" i="5" l="1"/>
  <c r="CI128" i="4"/>
  <c r="CJ82" i="3"/>
  <c r="CC41" i="5"/>
  <c r="CI129" i="4" l="1"/>
  <c r="CI133" i="4"/>
  <c r="CC69" i="5" s="1"/>
  <c r="CI130" i="4"/>
  <c r="CI134" i="4"/>
  <c r="CC70" i="5" s="1"/>
  <c r="CI131" i="4"/>
  <c r="CC67" i="5" s="1"/>
  <c r="CC64" i="5"/>
  <c r="CD22" i="5"/>
  <c r="CD26" i="5" s="1"/>
  <c r="CD37" i="5"/>
  <c r="CJ84" i="3"/>
  <c r="CD39" i="5" s="1"/>
  <c r="CJ83" i="3"/>
  <c r="CC66" i="5" l="1"/>
  <c r="CC65" i="5"/>
  <c r="CH132" i="4"/>
  <c r="CD38" i="5"/>
  <c r="CD45" i="5" s="1"/>
  <c r="CJ91" i="3"/>
  <c r="CJ85" i="3"/>
  <c r="CB68" i="5" l="1"/>
  <c r="CB76" i="5" s="1"/>
  <c r="CB77" i="5" s="1"/>
  <c r="CH141" i="4"/>
  <c r="CJ136" i="4"/>
  <c r="CJ137" i="4" s="1"/>
  <c r="CJ86" i="3"/>
  <c r="CD40" i="5"/>
  <c r="CD72" i="5" l="1"/>
  <c r="CJ128" i="4"/>
  <c r="CK82" i="3"/>
  <c r="CD41" i="5"/>
  <c r="CJ131" i="4" l="1"/>
  <c r="CD67" i="5" s="1"/>
  <c r="CJ129" i="4"/>
  <c r="CJ133" i="4"/>
  <c r="CD69" i="5" s="1"/>
  <c r="CJ134" i="4"/>
  <c r="CD70" i="5" s="1"/>
  <c r="CJ130" i="4"/>
  <c r="CD64" i="5"/>
  <c r="CE22" i="5"/>
  <c r="CE26" i="5" s="1"/>
  <c r="CE37" i="5"/>
  <c r="CK84" i="3"/>
  <c r="CE39" i="5" s="1"/>
  <c r="CK83" i="3"/>
  <c r="CD65" i="5" l="1"/>
  <c r="CI132" i="4"/>
  <c r="CD66" i="5"/>
  <c r="CE38" i="5"/>
  <c r="CE45" i="5" s="1"/>
  <c r="CK85" i="3"/>
  <c r="CK91" i="3"/>
  <c r="CK136" i="4" l="1"/>
  <c r="CK137" i="4" s="1"/>
  <c r="CC68" i="5"/>
  <c r="CC76" i="5" s="1"/>
  <c r="CC77" i="5" s="1"/>
  <c r="CI141" i="4"/>
  <c r="CK86" i="3"/>
  <c r="CE40" i="5"/>
  <c r="CE72" i="5" l="1"/>
  <c r="CK128" i="4"/>
  <c r="CL82" i="3"/>
  <c r="CE41" i="5"/>
  <c r="CK130" i="4" l="1"/>
  <c r="CK134" i="4"/>
  <c r="CE70" i="5" s="1"/>
  <c r="CK131" i="4"/>
  <c r="CE67" i="5" s="1"/>
  <c r="CK129" i="4"/>
  <c r="CK133" i="4"/>
  <c r="CE69" i="5" s="1"/>
  <c r="CE64" i="5"/>
  <c r="CF22" i="5"/>
  <c r="CF26" i="5" s="1"/>
  <c r="CF37" i="5"/>
  <c r="CL84" i="3"/>
  <c r="CF39" i="5" s="1"/>
  <c r="CL83" i="3"/>
  <c r="CE65" i="5" l="1"/>
  <c r="CJ132" i="4"/>
  <c r="CE66" i="5"/>
  <c r="CF38" i="5"/>
  <c r="CF45" i="5" s="1"/>
  <c r="CL91" i="3"/>
  <c r="CL85" i="3"/>
  <c r="CL136" i="4" l="1"/>
  <c r="CL137" i="4" s="1"/>
  <c r="CD68" i="5"/>
  <c r="CD76" i="5" s="1"/>
  <c r="CD77" i="5" s="1"/>
  <c r="CJ141" i="4"/>
  <c r="CL86" i="3"/>
  <c r="CF40" i="5"/>
  <c r="CF72" i="5" l="1"/>
  <c r="CL128" i="4"/>
  <c r="CM82" i="3"/>
  <c r="CF41" i="5"/>
  <c r="CL129" i="4" l="1"/>
  <c r="CL133" i="4"/>
  <c r="CF69" i="5" s="1"/>
  <c r="CL130" i="4"/>
  <c r="CL134" i="4"/>
  <c r="CF70" i="5" s="1"/>
  <c r="CL131" i="4"/>
  <c r="CF67" i="5" s="1"/>
  <c r="CF64" i="5"/>
  <c r="CG22" i="5"/>
  <c r="CG26" i="5" s="1"/>
  <c r="CG37" i="5"/>
  <c r="CM84" i="3"/>
  <c r="CG39" i="5" s="1"/>
  <c r="CM83" i="3"/>
  <c r="CF66" i="5" l="1"/>
  <c r="CF65" i="5"/>
  <c r="CK132" i="4"/>
  <c r="CG38" i="5"/>
  <c r="CG45" i="5" s="1"/>
  <c r="CM85" i="3"/>
  <c r="CM91" i="3"/>
  <c r="CE68" i="5" l="1"/>
  <c r="CE76" i="5" s="1"/>
  <c r="CE77" i="5" s="1"/>
  <c r="CK141" i="4"/>
  <c r="CM136" i="4"/>
  <c r="CM137" i="4" s="1"/>
  <c r="CM86" i="3"/>
  <c r="CG40" i="5"/>
  <c r="CG72" i="5" l="1"/>
  <c r="CM128" i="4"/>
  <c r="CN82" i="3"/>
  <c r="CG41" i="5"/>
  <c r="CM129" i="4" l="1"/>
  <c r="CM133" i="4"/>
  <c r="CG69" i="5" s="1"/>
  <c r="CM130" i="4"/>
  <c r="CM134" i="4"/>
  <c r="CG70" i="5" s="1"/>
  <c r="CM131" i="4"/>
  <c r="CG67" i="5" s="1"/>
  <c r="CG64" i="5"/>
  <c r="CH22" i="5"/>
  <c r="CH26" i="5" s="1"/>
  <c r="CH37" i="5"/>
  <c r="CN83" i="3"/>
  <c r="CN84" i="3"/>
  <c r="CH39" i="5" s="1"/>
  <c r="CG66" i="5" l="1"/>
  <c r="CG65" i="5"/>
  <c r="CL132" i="4"/>
  <c r="CH38" i="5"/>
  <c r="CH45" i="5" s="1"/>
  <c r="CN91" i="3"/>
  <c r="CN85" i="3"/>
  <c r="CF68" i="5" l="1"/>
  <c r="CF76" i="5" s="1"/>
  <c r="CF77" i="5" s="1"/>
  <c r="CL141" i="4"/>
  <c r="CN136" i="4"/>
  <c r="CN137" i="4" s="1"/>
  <c r="CN86" i="3"/>
  <c r="CH40" i="5"/>
  <c r="CH72" i="5" l="1"/>
  <c r="CN128" i="4"/>
  <c r="CO82" i="3"/>
  <c r="CH41" i="5"/>
  <c r="CN131" i="4" l="1"/>
  <c r="CH67" i="5" s="1"/>
  <c r="CN129" i="4"/>
  <c r="CN133" i="4"/>
  <c r="CH69" i="5" s="1"/>
  <c r="CN134" i="4"/>
  <c r="CH70" i="5" s="1"/>
  <c r="CN130" i="4"/>
  <c r="CH64" i="5"/>
  <c r="CI22" i="5"/>
  <c r="CI26" i="5" s="1"/>
  <c r="CI37" i="5"/>
  <c r="CO84" i="3"/>
  <c r="CI39" i="5" s="1"/>
  <c r="CO83" i="3"/>
  <c r="CH65" i="5" l="1"/>
  <c r="CM132" i="4"/>
  <c r="CH66" i="5"/>
  <c r="CI38" i="5"/>
  <c r="CI45" i="5" s="1"/>
  <c r="CO85" i="3"/>
  <c r="CO91" i="3"/>
  <c r="CO136" i="4" l="1"/>
  <c r="CO137" i="4" s="1"/>
  <c r="CG68" i="5"/>
  <c r="CG76" i="5" s="1"/>
  <c r="CG77" i="5" s="1"/>
  <c r="CM141" i="4"/>
  <c r="CO86" i="3"/>
  <c r="CI40" i="5"/>
  <c r="CI72" i="5" l="1"/>
  <c r="CO128" i="4"/>
  <c r="CP82" i="3"/>
  <c r="CI41" i="5"/>
  <c r="CO130" i="4" l="1"/>
  <c r="CO134" i="4"/>
  <c r="CI70" i="5" s="1"/>
  <c r="CO131" i="4"/>
  <c r="CI67" i="5" s="1"/>
  <c r="CO129" i="4"/>
  <c r="CO133" i="4"/>
  <c r="CI69" i="5" s="1"/>
  <c r="CI64" i="5"/>
  <c r="CJ22" i="5"/>
  <c r="CJ26" i="5" s="1"/>
  <c r="CJ37" i="5"/>
  <c r="CP84" i="3"/>
  <c r="CJ39" i="5" s="1"/>
  <c r="CP83" i="3"/>
  <c r="CI65" i="5" l="1"/>
  <c r="CN132" i="4"/>
  <c r="CI66" i="5"/>
  <c r="CJ38" i="5"/>
  <c r="CJ45" i="5" s="1"/>
  <c r="CP91" i="3"/>
  <c r="CP85" i="3"/>
  <c r="CP136" i="4" l="1"/>
  <c r="CP137" i="4" s="1"/>
  <c r="CH68" i="5"/>
  <c r="CH76" i="5" s="1"/>
  <c r="CH77" i="5" s="1"/>
  <c r="CN141" i="4"/>
  <c r="CP86" i="3"/>
  <c r="CJ40" i="5"/>
  <c r="CJ72" i="5" l="1"/>
  <c r="CP128" i="4"/>
  <c r="CQ82" i="3"/>
  <c r="CJ41" i="5"/>
  <c r="CP129" i="4" l="1"/>
  <c r="CP133" i="4"/>
  <c r="CJ69" i="5" s="1"/>
  <c r="CP130" i="4"/>
  <c r="CP134" i="4"/>
  <c r="CJ70" i="5" s="1"/>
  <c r="CP131" i="4"/>
  <c r="CJ67" i="5" s="1"/>
  <c r="CJ64" i="5"/>
  <c r="CK22" i="5"/>
  <c r="CK26" i="5" s="1"/>
  <c r="CK37" i="5"/>
  <c r="CQ84" i="3"/>
  <c r="CK39" i="5" s="1"/>
  <c r="CQ83" i="3"/>
  <c r="CJ66" i="5" l="1"/>
  <c r="CJ65" i="5"/>
  <c r="CO132" i="4"/>
  <c r="CK38" i="5"/>
  <c r="CK45" i="5" s="1"/>
  <c r="CQ91" i="3"/>
  <c r="CQ85" i="3"/>
  <c r="CI68" i="5" l="1"/>
  <c r="CI76" i="5" s="1"/>
  <c r="CI77" i="5" s="1"/>
  <c r="CO141" i="4"/>
  <c r="CQ136" i="4"/>
  <c r="CQ137" i="4" s="1"/>
  <c r="CQ86" i="3"/>
  <c r="CK40" i="5"/>
  <c r="CK72" i="5" l="1"/>
  <c r="CQ128" i="4"/>
  <c r="CR82" i="3"/>
  <c r="CK41" i="5"/>
  <c r="CQ129" i="4" l="1"/>
  <c r="CQ133" i="4"/>
  <c r="CK69" i="5" s="1"/>
  <c r="CQ130" i="4"/>
  <c r="CQ134" i="4"/>
  <c r="CK70" i="5" s="1"/>
  <c r="CQ131" i="4"/>
  <c r="CK67" i="5" s="1"/>
  <c r="CK64" i="5"/>
  <c r="CL22" i="5"/>
  <c r="CL26" i="5" s="1"/>
  <c r="CL37" i="5"/>
  <c r="CR84" i="3"/>
  <c r="CL39" i="5" s="1"/>
  <c r="CR83" i="3"/>
  <c r="CK66" i="5" l="1"/>
  <c r="CK65" i="5"/>
  <c r="CP132" i="4"/>
  <c r="CL38" i="5"/>
  <c r="CL45" i="5" s="1"/>
  <c r="CR91" i="3"/>
  <c r="CR85" i="3"/>
  <c r="CJ68" i="5" l="1"/>
  <c r="CJ76" i="5" s="1"/>
  <c r="CJ77" i="5" s="1"/>
  <c r="CP141" i="4"/>
  <c r="CR136" i="4"/>
  <c r="CR137" i="4" s="1"/>
  <c r="CR86" i="3"/>
  <c r="CL40" i="5"/>
  <c r="CL72" i="5" l="1"/>
  <c r="CR128" i="4"/>
  <c r="CS82" i="3"/>
  <c r="CL41" i="5"/>
  <c r="CR131" i="4" l="1"/>
  <c r="CL67" i="5" s="1"/>
  <c r="CR129" i="4"/>
  <c r="CR133" i="4"/>
  <c r="CL69" i="5" s="1"/>
  <c r="CR130" i="4"/>
  <c r="CR134" i="4"/>
  <c r="CL70" i="5" s="1"/>
  <c r="CL64" i="5"/>
  <c r="CM22" i="5"/>
  <c r="CM26" i="5" s="1"/>
  <c r="CM37" i="5"/>
  <c r="CS84" i="3"/>
  <c r="CM39" i="5" s="1"/>
  <c r="CS83" i="3"/>
  <c r="CL65" i="5" l="1"/>
  <c r="CQ132" i="4"/>
  <c r="CL66" i="5"/>
  <c r="CM38" i="5"/>
  <c r="CM45" i="5" s="1"/>
  <c r="CS85" i="3"/>
  <c r="CS91" i="3"/>
  <c r="CS136" i="4" l="1"/>
  <c r="CS137" i="4" s="1"/>
  <c r="CK68" i="5"/>
  <c r="CK76" i="5" s="1"/>
  <c r="CK77" i="5" s="1"/>
  <c r="CQ141" i="4"/>
  <c r="CS86" i="3"/>
  <c r="CM40" i="5"/>
  <c r="CM72" i="5" l="1"/>
  <c r="CS128" i="4"/>
  <c r="CT82" i="3"/>
  <c r="CM41" i="5"/>
  <c r="CS130" i="4" l="1"/>
  <c r="CS134" i="4"/>
  <c r="CM70" i="5" s="1"/>
  <c r="CS131" i="4"/>
  <c r="CM67" i="5" s="1"/>
  <c r="CS133" i="4"/>
  <c r="CM69" i="5" s="1"/>
  <c r="CS129" i="4"/>
  <c r="CM64" i="5"/>
  <c r="CN22" i="5"/>
  <c r="CN26" i="5" s="1"/>
  <c r="CN37" i="5"/>
  <c r="CT84" i="3"/>
  <c r="CN39" i="5" s="1"/>
  <c r="CT83" i="3"/>
  <c r="CM65" i="5" l="1"/>
  <c r="CR132" i="4"/>
  <c r="CM66" i="5"/>
  <c r="CN38" i="5"/>
  <c r="CN45" i="5" s="1"/>
  <c r="CT91" i="3"/>
  <c r="CT85" i="3"/>
  <c r="CT136" i="4" l="1"/>
  <c r="CT137" i="4" s="1"/>
  <c r="CL68" i="5"/>
  <c r="CL76" i="5" s="1"/>
  <c r="CL77" i="5" s="1"/>
  <c r="CR141" i="4"/>
  <c r="CT86" i="3"/>
  <c r="CN40" i="5"/>
  <c r="CN72" i="5" l="1"/>
  <c r="CT128" i="4"/>
  <c r="CU82" i="3"/>
  <c r="CN41" i="5"/>
  <c r="CT129" i="4" l="1"/>
  <c r="CT133" i="4"/>
  <c r="CN69" i="5" s="1"/>
  <c r="CT130" i="4"/>
  <c r="CT134" i="4"/>
  <c r="CN70" i="5" s="1"/>
  <c r="CT131" i="4"/>
  <c r="CN67" i="5" s="1"/>
  <c r="CN64" i="5"/>
  <c r="CO22" i="5"/>
  <c r="CO26" i="5" s="1"/>
  <c r="CO37" i="5"/>
  <c r="CU84" i="3"/>
  <c r="CO39" i="5" s="1"/>
  <c r="CU83" i="3"/>
  <c r="CN66" i="5" l="1"/>
  <c r="CN65" i="5"/>
  <c r="CS132" i="4"/>
  <c r="CO38" i="5"/>
  <c r="CO45" i="5" s="1"/>
  <c r="CU85" i="3"/>
  <c r="CU91" i="3"/>
  <c r="CM68" i="5" l="1"/>
  <c r="CM76" i="5" s="1"/>
  <c r="CM77" i="5" s="1"/>
  <c r="CS141" i="4"/>
  <c r="CU136" i="4"/>
  <c r="CU137" i="4" s="1"/>
  <c r="CU86" i="3"/>
  <c r="CO40" i="5"/>
  <c r="CO72" i="5" l="1"/>
  <c r="CU128" i="4"/>
  <c r="CV82" i="3"/>
  <c r="CO41" i="5"/>
  <c r="CU129" i="4" l="1"/>
  <c r="I129" i="4" s="1"/>
  <c r="E129" i="4" s="1"/>
  <c r="E28" i="6" s="1"/>
  <c r="CU133" i="4"/>
  <c r="CU130" i="4"/>
  <c r="I130" i="4" s="1"/>
  <c r="E130" i="4" s="1"/>
  <c r="CU134" i="4"/>
  <c r="CU131" i="4"/>
  <c r="CO64" i="5"/>
  <c r="CP22" i="5"/>
  <c r="CP26" i="5" s="1"/>
  <c r="CP37" i="5"/>
  <c r="CV84" i="3"/>
  <c r="CP39" i="5" s="1"/>
  <c r="CV83" i="3"/>
  <c r="CO67" i="5" l="1"/>
  <c r="C67" i="5" s="1"/>
  <c r="I131" i="4"/>
  <c r="CO70" i="5"/>
  <c r="C70" i="5" s="1"/>
  <c r="I134" i="4"/>
  <c r="E137" i="4"/>
  <c r="E141" i="4" s="1"/>
  <c r="E31" i="6"/>
  <c r="E34" i="6" s="1"/>
  <c r="E36" i="6" s="1"/>
  <c r="CO69" i="5"/>
  <c r="C69" i="5" s="1"/>
  <c r="I133" i="4"/>
  <c r="CO66" i="5"/>
  <c r="CO65" i="5"/>
  <c r="C65" i="5" s="1"/>
  <c r="CT132" i="4"/>
  <c r="CU132" i="4" s="1"/>
  <c r="CP38" i="5"/>
  <c r="CP45" i="5" s="1"/>
  <c r="CP76" i="5" s="1"/>
  <c r="CV91" i="3"/>
  <c r="CV85" i="3"/>
  <c r="CO68" i="5" l="1"/>
  <c r="CO76" i="5" s="1"/>
  <c r="I132" i="4"/>
  <c r="CU141" i="4"/>
  <c r="CN68" i="5"/>
  <c r="CN76" i="5" s="1"/>
  <c r="CN77" i="5" s="1"/>
  <c r="CT141" i="4"/>
  <c r="C66" i="5"/>
  <c r="CV86" i="3"/>
  <c r="CP40" i="5"/>
  <c r="I141" i="4" l="1"/>
  <c r="CO77" i="5"/>
  <c r="CP77" i="5" s="1"/>
  <c r="C68" i="5"/>
  <c r="CW82" i="3"/>
  <c r="CP41" i="5"/>
  <c r="CQ22" i="5" l="1"/>
  <c r="CQ26" i="5" s="1"/>
  <c r="CQ37" i="5"/>
  <c r="CW84" i="3"/>
  <c r="CQ39" i="5" s="1"/>
  <c r="CW83" i="3"/>
  <c r="CQ38" i="5" l="1"/>
  <c r="CQ45" i="5" s="1"/>
  <c r="CQ76" i="5" s="1"/>
  <c r="CQ77" i="5" s="1"/>
  <c r="CW85" i="3"/>
  <c r="CW91" i="3"/>
  <c r="CW86" i="3" l="1"/>
  <c r="CQ40" i="5"/>
  <c r="CX82" i="3" l="1"/>
  <c r="CQ41" i="5"/>
  <c r="CR22" i="5" l="1"/>
  <c r="CR26" i="5" s="1"/>
  <c r="CR37" i="5"/>
  <c r="CX84" i="3"/>
  <c r="CR39" i="5" s="1"/>
  <c r="CX83" i="3"/>
  <c r="CR38" i="5" l="1"/>
  <c r="CR45" i="5" s="1"/>
  <c r="CR76" i="5" s="1"/>
  <c r="CR77" i="5" s="1"/>
  <c r="CX85" i="3"/>
  <c r="CX91" i="3"/>
  <c r="CX86" i="3" l="1"/>
  <c r="CR40" i="5"/>
  <c r="CY82" i="3" l="1"/>
  <c r="CR41" i="5"/>
  <c r="CS22" i="5" l="1"/>
  <c r="CS37" i="5"/>
  <c r="CY83" i="3"/>
  <c r="CY84" i="3"/>
  <c r="I84" i="3" l="1"/>
  <c r="CS39" i="5"/>
  <c r="C39" i="5" s="1"/>
  <c r="I24" i="6" s="1"/>
  <c r="CS38" i="5"/>
  <c r="CY85" i="3"/>
  <c r="CY91" i="3"/>
  <c r="I83" i="3"/>
  <c r="CS26" i="5"/>
  <c r="C26" i="5" s="1"/>
  <c r="C22" i="5"/>
  <c r="J25" i="6" l="1"/>
  <c r="J36" i="6" s="1"/>
  <c r="G40" i="6" s="1"/>
  <c r="CS45" i="5"/>
  <c r="CS76" i="5" s="1"/>
  <c r="C38" i="5"/>
  <c r="CS40" i="5"/>
  <c r="I85" i="3"/>
  <c r="CY86" i="3"/>
  <c r="CS41" i="5" s="1"/>
  <c r="CS77" i="5" l="1"/>
  <c r="G43" i="6" s="1"/>
  <c r="C76" i="5"/>
  <c r="G41" i="6"/>
  <c r="C45" i="5"/>
  <c r="G44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Morgan</author>
  </authors>
  <commentList>
    <comment ref="B30" authorId="0" shapeId="0" xr:uid="{BF01AD2B-A986-4D59-9F9E-12CA053EC3FF}">
      <text>
        <r>
          <rPr>
            <b/>
            <sz val="10"/>
            <color indexed="81"/>
            <rFont val="Tahoma"/>
            <family val="2"/>
          </rPr>
          <t>Mark Morgan:</t>
        </r>
        <r>
          <rPr>
            <sz val="10"/>
            <color indexed="81"/>
            <rFont val="Tahoma"/>
            <family val="2"/>
          </rPr>
          <t xml:space="preserve">
Remember that we are in a multi-phase development. Your maximum equity spent in a 0% loan environment is not going to reach the levels of the total project cost. Due to this you will never reach your max level draw on dev finance.</t>
        </r>
      </text>
    </comment>
    <comment ref="B31" authorId="0" shapeId="0" xr:uid="{F754A5F1-5C50-478F-A466-31627C09520C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See Dev Cost Schedule</t>
        </r>
      </text>
    </comment>
    <comment ref="G31" authorId="0" shapeId="0" xr:uid="{2BB621D3-8453-4103-9624-1E9811022F69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If sold to council on PC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Fierce-PC</author>
    <author>Mark Morgan</author>
  </authors>
  <commentList>
    <comment ref="E6" authorId="0" shapeId="0" xr:uid="{BBE72447-FB4E-414C-A482-DF23D17FA047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Rent PCM</t>
        </r>
      </text>
    </comment>
    <comment ref="F6" authorId="0" shapeId="0" xr:uid="{553BB42A-D6C1-47F0-8FCA-FC3628D0FD95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price per apartment</t>
        </r>
      </text>
    </comment>
    <comment ref="I39" authorId="0" shapeId="0" xr:uid="{CCB9095F-0910-45D3-9533-ED9F5C4ABBAD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Underground Parking Spaces</t>
        </r>
      </text>
    </comment>
    <comment ref="D60" authorId="1" shapeId="0" xr:uid="{39C4F673-BF82-43E6-8A8C-77437744020F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Table is provided for modelling purposes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<sst xmlns="http://schemas.openxmlformats.org/spreadsheetml/2006/main" count="541" uniqueCount="297">
  <si>
    <t>Cost</t>
  </si>
  <si>
    <t>Assumption</t>
  </si>
  <si>
    <t>Measurement</t>
  </si>
  <si>
    <t>Property Costs</t>
  </si>
  <si>
    <t>Frequency</t>
  </si>
  <si>
    <t>Quarterly</t>
  </si>
  <si>
    <t>Monthly</t>
  </si>
  <si>
    <t>Bi-annual</t>
  </si>
  <si>
    <t>Total Property Costs</t>
  </si>
  <si>
    <t>per unit</t>
  </si>
  <si>
    <t>Admin Costs</t>
  </si>
  <si>
    <t>Accountancy</t>
  </si>
  <si>
    <t>Insurance</t>
  </si>
  <si>
    <t>Bank Charges</t>
  </si>
  <si>
    <t>Valuations</t>
  </si>
  <si>
    <t>Total Admin Costs</t>
  </si>
  <si>
    <t># of units</t>
  </si>
  <si>
    <t>Block</t>
  </si>
  <si>
    <t>Unit Schedule</t>
  </si>
  <si>
    <t>Apt / Type</t>
  </si>
  <si>
    <t>NIA Sqft</t>
  </si>
  <si>
    <t>Rent pm</t>
  </si>
  <si>
    <t>Accomodation Schedule</t>
  </si>
  <si>
    <t>Total</t>
  </si>
  <si>
    <t>Block Schedule</t>
  </si>
  <si>
    <t>Rent Roll</t>
  </si>
  <si>
    <t>NIA sqft</t>
  </si>
  <si>
    <t>Rent Roll pm</t>
  </si>
  <si>
    <t>Efficiency</t>
  </si>
  <si>
    <t>U/G PS</t>
  </si>
  <si>
    <t>GIA sqft</t>
  </si>
  <si>
    <t>Phase</t>
  </si>
  <si>
    <t>Private</t>
  </si>
  <si>
    <t>Part V</t>
  </si>
  <si>
    <t>Council Rent</t>
  </si>
  <si>
    <t>Council Price</t>
  </si>
  <si>
    <t>Council GDV</t>
  </si>
  <si>
    <t># of rented units</t>
  </si>
  <si>
    <t>Con. Start</t>
  </si>
  <si>
    <t>Months Build</t>
  </si>
  <si>
    <t>Con. End</t>
  </si>
  <si>
    <t>Construction Phase Inputs / Outputs</t>
  </si>
  <si>
    <t>Cost Allocation</t>
  </si>
  <si>
    <t>Rough Hard Cost</t>
  </si>
  <si>
    <t>Construction Phase Schedule</t>
  </si>
  <si>
    <t>Construct Phase</t>
  </si>
  <si>
    <t>% rent roll</t>
  </si>
  <si>
    <t>% of units</t>
  </si>
  <si>
    <t>Rent psf NIA</t>
  </si>
  <si>
    <t>Studio</t>
  </si>
  <si>
    <t>Method of Part V Disposal</t>
  </si>
  <si>
    <t>Phase 1</t>
  </si>
  <si>
    <t>Phase 2</t>
  </si>
  <si>
    <t>Phase 3</t>
  </si>
  <si>
    <t>Phase 4</t>
  </si>
  <si>
    <t>Phase 5</t>
  </si>
  <si>
    <t>1 Bed Apt Type.1</t>
  </si>
  <si>
    <t>1 Bed Apt Type 2</t>
  </si>
  <si>
    <t>2 Bed Apt Type 1</t>
  </si>
  <si>
    <t>2 Bed Apt Type 2</t>
  </si>
  <si>
    <t>3 Bed Apt Type 1</t>
  </si>
  <si>
    <t>3 Bed Apt Type 2</t>
  </si>
  <si>
    <t>PV RR</t>
  </si>
  <si>
    <t>Residential Income</t>
  </si>
  <si>
    <t>Income Flow</t>
  </si>
  <si>
    <t>Rent Roll p/a</t>
  </si>
  <si>
    <t>Total Private</t>
  </si>
  <si>
    <t>Total Part V</t>
  </si>
  <si>
    <t>Total Gross Rent</t>
  </si>
  <si>
    <t>Gross Rent</t>
  </si>
  <si>
    <t>Lease breaks</t>
  </si>
  <si>
    <t>per annum</t>
  </si>
  <si>
    <t>Weeks to re-let</t>
  </si>
  <si>
    <t>Per annum</t>
  </si>
  <si>
    <t>General Vacancy</t>
  </si>
  <si>
    <t>Local Property Tax p/a</t>
  </si>
  <si>
    <t>RTB Registrations</t>
  </si>
  <si>
    <t>Block Management p/a</t>
  </si>
  <si>
    <t>Estate Management p/a</t>
  </si>
  <si>
    <t>Maintenance Cost p/a</t>
  </si>
  <si>
    <t>Furniture Expense p/a</t>
  </si>
  <si>
    <t>Self Management Costs</t>
  </si>
  <si>
    <t>Rental Marketing</t>
  </si>
  <si>
    <t>Manager / Front of House Payroll</t>
  </si>
  <si>
    <t>Asst Manager / Front of House Payroll</t>
  </si>
  <si>
    <t>Leasing Agent</t>
  </si>
  <si>
    <t>Senior Maintenance</t>
  </si>
  <si>
    <t>Assistant Maintenance</t>
  </si>
  <si>
    <t>Concierge</t>
  </si>
  <si>
    <t>Initial Letting fee</t>
  </si>
  <si>
    <t>Software</t>
  </si>
  <si>
    <t>Total Management Cost</t>
  </si>
  <si>
    <t>Personel</t>
  </si>
  <si>
    <t>Rental Growth</t>
  </si>
  <si>
    <t>Sale Date</t>
  </si>
  <si>
    <t>Lease Up</t>
  </si>
  <si>
    <t>per phase</t>
  </si>
  <si>
    <t>Year</t>
  </si>
  <si>
    <t>Phase 1 Term</t>
  </si>
  <si>
    <t>Phase 2 Term</t>
  </si>
  <si>
    <t>Phase 3 Term</t>
  </si>
  <si>
    <t>Phase 4 Term</t>
  </si>
  <si>
    <t>Phase 5 Term</t>
  </si>
  <si>
    <t>Phase 1 Actual Rent</t>
  </si>
  <si>
    <t>Phase 2 Actual Rent</t>
  </si>
  <si>
    <t>Phase 3 Actual Rent</t>
  </si>
  <si>
    <t>Phase 4 Actual Rent</t>
  </si>
  <si>
    <t>Phase 5 Actual Rent</t>
  </si>
  <si>
    <t>Investment Finance and Lease Up</t>
  </si>
  <si>
    <t>Lease up start</t>
  </si>
  <si>
    <t>Lease up Period</t>
  </si>
  <si>
    <t>Units Per Month</t>
  </si>
  <si>
    <t>Private Units</t>
  </si>
  <si>
    <t>Part V Units</t>
  </si>
  <si>
    <t>Private Rented</t>
  </si>
  <si>
    <t>Part V Rented</t>
  </si>
  <si>
    <t>Vacant Units</t>
  </si>
  <si>
    <t>Rental Growth and Vacancy</t>
  </si>
  <si>
    <t>Pirvate Units Occupied</t>
  </si>
  <si>
    <t>Part V units occupied</t>
  </si>
  <si>
    <t>Phase 1 Private Take Up</t>
  </si>
  <si>
    <t>Phase 2 Private Take Up</t>
  </si>
  <si>
    <t>Phase 3 Private Take Up</t>
  </si>
  <si>
    <t>Phase 4 Private Take Up</t>
  </si>
  <si>
    <t>Phase 5 Private Take Up</t>
  </si>
  <si>
    <t>Phase 1 Private Occupancy</t>
  </si>
  <si>
    <t>Phase 2 Private Occupancy</t>
  </si>
  <si>
    <t>Phase 3 Private Occupancy</t>
  </si>
  <si>
    <t>Phase 4 Private Occupancy</t>
  </si>
  <si>
    <t>Phase 5 Private Occupancy</t>
  </si>
  <si>
    <t>Total Units Occupied</t>
  </si>
  <si>
    <t>Investment Finance</t>
  </si>
  <si>
    <t>Total self Management Cost</t>
  </si>
  <si>
    <t>Cash Flow before Finance</t>
  </si>
  <si>
    <t>Loan to Value</t>
  </si>
  <si>
    <t>Interest</t>
  </si>
  <si>
    <t>Private GDV</t>
  </si>
  <si>
    <t>Part V GDV</t>
  </si>
  <si>
    <t>Total GDV</t>
  </si>
  <si>
    <t>Investment Finance (on rented units)</t>
  </si>
  <si>
    <t>Residential Management</t>
  </si>
  <si>
    <t>Interest Payment p/a</t>
  </si>
  <si>
    <t>Capital payment p/a</t>
  </si>
  <si>
    <t>Stabilised NOI</t>
  </si>
  <si>
    <t>DSCR</t>
  </si>
  <si>
    <t>Amortisation</t>
  </si>
  <si>
    <t>Investment Finance Drawdown</t>
  </si>
  <si>
    <t>Beginning Balance</t>
  </si>
  <si>
    <t>Payment</t>
  </si>
  <si>
    <t>Capital Payment</t>
  </si>
  <si>
    <t>Ending Balance</t>
  </si>
  <si>
    <t>Finance</t>
  </si>
  <si>
    <t>Cash Flow After Finance</t>
  </si>
  <si>
    <t>CFAF</t>
  </si>
  <si>
    <t>Legend</t>
  </si>
  <si>
    <t>Blue = Input</t>
  </si>
  <si>
    <t>Black = Output/Calculation</t>
  </si>
  <si>
    <t>Loan Amount</t>
  </si>
  <si>
    <t>Development Costs</t>
  </si>
  <si>
    <t>Cost Flow</t>
  </si>
  <si>
    <t>Estimate</t>
  </si>
  <si>
    <t>Service Charge</t>
  </si>
  <si>
    <t>Security</t>
  </si>
  <si>
    <t>Rates</t>
  </si>
  <si>
    <t>Other</t>
  </si>
  <si>
    <t>Detailed Design Costs</t>
  </si>
  <si>
    <t>Architecture</t>
  </si>
  <si>
    <t>of construction</t>
  </si>
  <si>
    <t>Façade Design</t>
  </si>
  <si>
    <t>flat fee</t>
  </si>
  <si>
    <t>Lanscape Design</t>
  </si>
  <si>
    <t>Structural Engineering</t>
  </si>
  <si>
    <t>M&amp;E Engineering</t>
  </si>
  <si>
    <t>Civil Engineering</t>
  </si>
  <si>
    <t>Quanity Surveyance</t>
  </si>
  <si>
    <t>Fire Cert</t>
  </si>
  <si>
    <t>Accoustics</t>
  </si>
  <si>
    <t>Assigned Certifier</t>
  </si>
  <si>
    <t>Project Management</t>
  </si>
  <si>
    <t>Part V Negotiations</t>
  </si>
  <si>
    <t>per PV unit</t>
  </si>
  <si>
    <t>Total Detailed Design Costs</t>
  </si>
  <si>
    <t>Total Detail Design Costs</t>
  </si>
  <si>
    <t>Statutory Payments</t>
  </si>
  <si>
    <t>Contributions towards infrastructure</t>
  </si>
  <si>
    <t>psf of Dev</t>
  </si>
  <si>
    <t>Contribution towards Public Open Space</t>
  </si>
  <si>
    <t>Additional Contributions</t>
  </si>
  <si>
    <t>Water Connection</t>
  </si>
  <si>
    <t>Electricity Connection</t>
  </si>
  <si>
    <t>Gas Connection</t>
  </si>
  <si>
    <t>Homebond</t>
  </si>
  <si>
    <t>Total Statutory Payments</t>
  </si>
  <si>
    <t>Construction and Infrastructure Costs</t>
  </si>
  <si>
    <t>Apartment Build</t>
  </si>
  <si>
    <t>psf of GIA</t>
  </si>
  <si>
    <t>Enabling Works</t>
  </si>
  <si>
    <t>flat cost</t>
  </si>
  <si>
    <t>Site Works</t>
  </si>
  <si>
    <t>Parking / Substructure</t>
  </si>
  <si>
    <t>per space</t>
  </si>
  <si>
    <t>Infrastructure</t>
  </si>
  <si>
    <t>Fit out Cost</t>
  </si>
  <si>
    <t>Total C&amp;I Costs</t>
  </si>
  <si>
    <t>Total Construction and Infrastructure Costs</t>
  </si>
  <si>
    <t>Post Contract Fees</t>
  </si>
  <si>
    <t>BER</t>
  </si>
  <si>
    <t>Archaeology</t>
  </si>
  <si>
    <t>CBR Tests</t>
  </si>
  <si>
    <t>Total Post Contract Costs</t>
  </si>
  <si>
    <t>Total Post Contract Fees</t>
  </si>
  <si>
    <t>Contingency</t>
  </si>
  <si>
    <t>Total Construction Cost</t>
  </si>
  <si>
    <t>of all costs</t>
  </si>
  <si>
    <t>Total Construction Cost + Contingency</t>
  </si>
  <si>
    <t>S-Curve</t>
  </si>
  <si>
    <t>Max Z</t>
  </si>
  <si>
    <t>Phase 1 Rough Hard Cost</t>
  </si>
  <si>
    <t>Mean</t>
  </si>
  <si>
    <t>Standard Deviation</t>
  </si>
  <si>
    <t>Phase 2 Rough Hard Cost</t>
  </si>
  <si>
    <t>Phase 3 Rough Hard Cost</t>
  </si>
  <si>
    <t>Phase 4 Rough Hard Cost</t>
  </si>
  <si>
    <t>Phase 5 Rough Hard Cost</t>
  </si>
  <si>
    <t>Rough Hard Cost Total</t>
  </si>
  <si>
    <t>Total Percentage</t>
  </si>
  <si>
    <t>Senior Loan</t>
  </si>
  <si>
    <t>Equity Schedule</t>
  </si>
  <si>
    <t>Loan to Cost</t>
  </si>
  <si>
    <t>Equity Funded</t>
  </si>
  <si>
    <t>Remaining Balance</t>
  </si>
  <si>
    <t>Loan Pre-Interest Reserve</t>
  </si>
  <si>
    <t>Cumulative Balance</t>
  </si>
  <si>
    <t>Loan Post-Interest Reserve</t>
  </si>
  <si>
    <t>Senior Debt Schedule</t>
  </si>
  <si>
    <t>Debt Funded</t>
  </si>
  <si>
    <t>of balance</t>
  </si>
  <si>
    <t>Capitalised Interest</t>
  </si>
  <si>
    <t>Bank Monitoring</t>
  </si>
  <si>
    <t>monthly</t>
  </si>
  <si>
    <t>Arrangement fee</t>
  </si>
  <si>
    <t>of Pre-interest Reserve</t>
  </si>
  <si>
    <t>Arrangement Fee</t>
  </si>
  <si>
    <t>Wind up Fee (post reserve)</t>
  </si>
  <si>
    <t>of Post-interest Reserve</t>
  </si>
  <si>
    <t>Bank Valuation</t>
  </si>
  <si>
    <t>Bank Legals</t>
  </si>
  <si>
    <t>Revenue</t>
  </si>
  <si>
    <t>Total Finance Cost</t>
  </si>
  <si>
    <t>Loan Payback</t>
  </si>
  <si>
    <t>Total Construction Cashflow</t>
  </si>
  <si>
    <t>Management Costs</t>
  </si>
  <si>
    <t>p/a</t>
  </si>
  <si>
    <t>Stabilised Income</t>
  </si>
  <si>
    <t>Debt Service</t>
  </si>
  <si>
    <t>Cash Flow from Operations</t>
  </si>
  <si>
    <t>Reversionary Value</t>
  </si>
  <si>
    <t>Net Sale</t>
  </si>
  <si>
    <t>Analysis Start Date</t>
  </si>
  <si>
    <t>Purchase Price</t>
  </si>
  <si>
    <t>Stamp Duty</t>
  </si>
  <si>
    <t>Legal</t>
  </si>
  <si>
    <t>Due Diligence</t>
  </si>
  <si>
    <t>Gross Development Cost</t>
  </si>
  <si>
    <t>Total Purchase Cost</t>
  </si>
  <si>
    <t>Operational Income</t>
  </si>
  <si>
    <t>Gross Rental Income</t>
  </si>
  <si>
    <t>Senior Debt</t>
  </si>
  <si>
    <t>Other finance fees</t>
  </si>
  <si>
    <t>Rental growth p/a</t>
  </si>
  <si>
    <t>Net Income on Disposal</t>
  </si>
  <si>
    <t>Total Income from Operations</t>
  </si>
  <si>
    <t>Part V Sale on PC</t>
  </si>
  <si>
    <t>PC Date</t>
  </si>
  <si>
    <t>GDV</t>
  </si>
  <si>
    <t>Capital Expenditure</t>
  </si>
  <si>
    <t>Purchase</t>
  </si>
  <si>
    <t>Total Capex</t>
  </si>
  <si>
    <t>Development Loan</t>
  </si>
  <si>
    <t>Income Position</t>
  </si>
  <si>
    <t>Net Cash flow</t>
  </si>
  <si>
    <t xml:space="preserve">Net Cap Rate </t>
  </si>
  <si>
    <t>Total Project Cost</t>
  </si>
  <si>
    <t>Total Project Income</t>
  </si>
  <si>
    <t>Results</t>
  </si>
  <si>
    <t>Profit</t>
  </si>
  <si>
    <t>IRR</t>
  </si>
  <si>
    <t>Unlevered IRR</t>
  </si>
  <si>
    <t>Required Equity</t>
  </si>
  <si>
    <t>Equity Multiple</t>
  </si>
  <si>
    <t>Net Cash Flow (Levered)</t>
  </si>
  <si>
    <t>Net Cash Flow (Unlevered)</t>
  </si>
  <si>
    <t>- costs</t>
  </si>
  <si>
    <t>Accumulated</t>
  </si>
  <si>
    <t>Rent to Council</t>
  </si>
  <si>
    <t>Management Cost Growth</t>
  </si>
  <si>
    <t># units constr.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</si>
</sst>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#,##0_ ;[Red]\-#,##0\ "/>
    <numFmt numFmtId="165" formatCode="#,##0.00_ ;[Red]\-#,##0.00\ "/>
    <numFmt numFmtId="166" formatCode="#,###&quot; month fit out&quot;"/>
    <numFmt numFmtId="167" formatCode="#,##0_ ;\-#,##0\ "/>
    <numFmt numFmtId="168" formatCode="#,###&quot; units&quot;"/>
    <numFmt numFmtId="169" formatCode="#,###&quot; week(s)&quot;"/>
    <numFmt numFmtId="170" formatCode="#,###&quot; p/a&quot;"/>
    <numFmt numFmtId="171" formatCode="#,###&quot; month(s)&quot;"/>
    <numFmt numFmtId="172" formatCode="#,###&quot; years&quot;"/>
    <numFmt numFmtId="173" formatCode="#,##0.00&quot;x&quot;_ ;[Red]\-#,##0.00&quot;x&quot;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Border="1"/>
    <xf numFmtId="164" fontId="2" fillId="0" borderId="1" xfId="0" applyNumberFormat="1" applyFont="1" applyBorder="1"/>
    <xf numFmtId="164" fontId="0" fillId="0" borderId="1" xfId="0" applyNumberFormat="1" applyBorder="1"/>
    <xf numFmtId="164" fontId="3" fillId="0" borderId="1" xfId="0" applyNumberFormat="1" applyFont="1" applyBorder="1"/>
    <xf numFmtId="10" fontId="3" fillId="0" borderId="1" xfId="1" applyNumberFormat="1" applyFont="1" applyBorder="1"/>
    <xf numFmtId="164" fontId="2" fillId="3" borderId="1" xfId="0" applyNumberFormat="1" applyFont="1" applyFill="1" applyBorder="1"/>
    <xf numFmtId="164" fontId="2" fillId="3" borderId="1" xfId="0" applyNumberFormat="1" applyFont="1" applyFill="1" applyBorder="1" applyAlignment="1">
      <alignment horizontal="right"/>
    </xf>
    <xf numFmtId="164" fontId="0" fillId="0" borderId="0" xfId="0" applyNumberFormat="1" applyFill="1"/>
    <xf numFmtId="164" fontId="4" fillId="2" borderId="0" xfId="0" applyNumberFormat="1" applyFont="1" applyFill="1" applyBorder="1"/>
    <xf numFmtId="164" fontId="3" fillId="0" borderId="1" xfId="0" applyNumberFormat="1" applyFont="1" applyBorder="1" applyAlignment="1">
      <alignment horizontal="left"/>
    </xf>
    <xf numFmtId="164" fontId="9" fillId="0" borderId="1" xfId="0" applyNumberFormat="1" applyFont="1" applyBorder="1"/>
    <xf numFmtId="9" fontId="0" fillId="0" borderId="1" xfId="1" applyFont="1" applyBorder="1"/>
    <xf numFmtId="164" fontId="0" fillId="0" borderId="3" xfId="0" applyNumberFormat="1" applyBorder="1"/>
    <xf numFmtId="164" fontId="11" fillId="0" borderId="3" xfId="0" applyNumberFormat="1" applyFont="1" applyBorder="1"/>
    <xf numFmtId="10" fontId="0" fillId="0" borderId="1" xfId="1" applyNumberFormat="1" applyFont="1" applyBorder="1"/>
    <xf numFmtId="164" fontId="3" fillId="0" borderId="4" xfId="0" applyNumberFormat="1" applyFont="1" applyBorder="1"/>
    <xf numFmtId="164" fontId="3" fillId="0" borderId="5" xfId="0" applyNumberFormat="1" applyFont="1" applyBorder="1"/>
    <xf numFmtId="164" fontId="10" fillId="0" borderId="0" xfId="0" applyNumberFormat="1" applyFont="1"/>
    <xf numFmtId="164" fontId="12" fillId="0" borderId="0" xfId="0" applyNumberFormat="1" applyFont="1"/>
    <xf numFmtId="164" fontId="0" fillId="2" borderId="0" xfId="0" applyNumberFormat="1" applyFill="1"/>
    <xf numFmtId="164" fontId="2" fillId="4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164" fontId="2" fillId="4" borderId="1" xfId="0" applyNumberFormat="1" applyFont="1" applyFill="1" applyBorder="1"/>
    <xf numFmtId="164" fontId="5" fillId="4" borderId="1" xfId="0" applyNumberFormat="1" applyFont="1" applyFill="1" applyBorder="1"/>
    <xf numFmtId="164" fontId="2" fillId="4" borderId="4" xfId="0" applyNumberFormat="1" applyFont="1" applyFill="1" applyBorder="1" applyAlignment="1">
      <alignment horizontal="right"/>
    </xf>
    <xf numFmtId="17" fontId="7" fillId="0" borderId="1" xfId="0" applyNumberFormat="1" applyFont="1" applyBorder="1"/>
    <xf numFmtId="164" fontId="4" fillId="0" borderId="0" xfId="0" applyNumberFormat="1" applyFont="1" applyFill="1" applyBorder="1"/>
    <xf numFmtId="164" fontId="9" fillId="5" borderId="7" xfId="0" applyNumberFormat="1" applyFont="1" applyFill="1" applyBorder="1" applyAlignment="1">
      <alignment horizontal="center"/>
    </xf>
    <xf numFmtId="165" fontId="0" fillId="0" borderId="1" xfId="0" applyNumberFormat="1" applyBorder="1"/>
    <xf numFmtId="164" fontId="0" fillId="0" borderId="9" xfId="0" applyNumberFormat="1" applyBorder="1"/>
    <xf numFmtId="164" fontId="0" fillId="0" borderId="8" xfId="0" applyNumberFormat="1" applyBorder="1"/>
    <xf numFmtId="164" fontId="0" fillId="2" borderId="8" xfId="0" applyNumberFormat="1" applyFill="1" applyBorder="1"/>
    <xf numFmtId="164" fontId="2" fillId="0" borderId="0" xfId="0" applyNumberFormat="1" applyFont="1" applyAlignment="1">
      <alignment horizontal="right"/>
    </xf>
    <xf numFmtId="10" fontId="0" fillId="0" borderId="0" xfId="1" applyNumberFormat="1" applyFont="1"/>
    <xf numFmtId="164" fontId="0" fillId="0" borderId="0" xfId="1" applyNumberFormat="1" applyFont="1"/>
    <xf numFmtId="164" fontId="9" fillId="0" borderId="0" xfId="0" applyNumberFormat="1" applyFont="1"/>
    <xf numFmtId="164" fontId="2" fillId="0" borderId="3" xfId="0" applyNumberFormat="1" applyFont="1" applyBorder="1"/>
    <xf numFmtId="167" fontId="4" fillId="2" borderId="0" xfId="0" applyNumberFormat="1" applyFont="1" applyFill="1"/>
    <xf numFmtId="167" fontId="15" fillId="2" borderId="0" xfId="0" applyNumberFormat="1" applyFont="1" applyFill="1"/>
    <xf numFmtId="164" fontId="4" fillId="2" borderId="0" xfId="0" applyNumberFormat="1" applyFont="1" applyFill="1"/>
    <xf numFmtId="164" fontId="0" fillId="7" borderId="0" xfId="0" applyNumberFormat="1" applyFill="1"/>
    <xf numFmtId="164" fontId="4" fillId="6" borderId="0" xfId="0" applyNumberFormat="1" applyFont="1" applyFill="1"/>
    <xf numFmtId="168" fontId="0" fillId="0" borderId="1" xfId="0" applyNumberFormat="1" applyBorder="1"/>
    <xf numFmtId="169" fontId="3" fillId="0" borderId="1" xfId="1" applyNumberFormat="1" applyFont="1" applyBorder="1"/>
    <xf numFmtId="170" fontId="3" fillId="0" borderId="1" xfId="0" applyNumberFormat="1" applyFont="1" applyBorder="1"/>
    <xf numFmtId="171" fontId="0" fillId="0" borderId="1" xfId="0" applyNumberFormat="1" applyBorder="1"/>
    <xf numFmtId="171" fontId="3" fillId="0" borderId="1" xfId="0" applyNumberFormat="1" applyFont="1" applyBorder="1"/>
    <xf numFmtId="171" fontId="3" fillId="0" borderId="0" xfId="0" applyNumberFormat="1" applyFont="1" applyBorder="1"/>
    <xf numFmtId="164" fontId="16" fillId="2" borderId="0" xfId="0" applyNumberFormat="1" applyFont="1" applyFill="1"/>
    <xf numFmtId="167" fontId="16" fillId="2" borderId="0" xfId="0" applyNumberFormat="1" applyFont="1" applyFill="1"/>
    <xf numFmtId="165" fontId="2" fillId="5" borderId="1" xfId="0" applyNumberFormat="1" applyFont="1" applyFill="1" applyBorder="1"/>
    <xf numFmtId="164" fontId="2" fillId="0" borderId="0" xfId="0" applyNumberFormat="1" applyFont="1" applyBorder="1"/>
    <xf numFmtId="164" fontId="2" fillId="0" borderId="0" xfId="0" applyNumberFormat="1" applyFont="1" applyBorder="1" applyAlignment="1">
      <alignment horizontal="right"/>
    </xf>
    <xf numFmtId="164" fontId="2" fillId="7" borderId="0" xfId="0" applyNumberFormat="1" applyFont="1" applyFill="1"/>
    <xf numFmtId="164" fontId="2" fillId="0" borderId="0" xfId="0" applyNumberFormat="1" applyFont="1" applyFill="1"/>
    <xf numFmtId="10" fontId="2" fillId="0" borderId="0" xfId="1" applyNumberFormat="1" applyFont="1"/>
    <xf numFmtId="164" fontId="5" fillId="4" borderId="5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left"/>
    </xf>
    <xf numFmtId="164" fontId="0" fillId="0" borderId="10" xfId="0" applyNumberFormat="1" applyBorder="1"/>
    <xf numFmtId="164" fontId="0" fillId="0" borderId="11" xfId="0" applyNumberFormat="1" applyBorder="1"/>
    <xf numFmtId="17" fontId="3" fillId="0" borderId="11" xfId="0" applyNumberFormat="1" applyFont="1" applyBorder="1"/>
    <xf numFmtId="164" fontId="2" fillId="8" borderId="4" xfId="0" applyNumberFormat="1" applyFont="1" applyFill="1" applyBorder="1" applyAlignment="1">
      <alignment horizontal="left"/>
    </xf>
    <xf numFmtId="164" fontId="2" fillId="8" borderId="11" xfId="0" applyNumberFormat="1" applyFont="1" applyFill="1" applyBorder="1" applyAlignment="1">
      <alignment horizontal="right"/>
    </xf>
    <xf numFmtId="164" fontId="2" fillId="8" borderId="2" xfId="0" applyNumberFormat="1" applyFont="1" applyFill="1" applyBorder="1" applyAlignment="1">
      <alignment horizontal="right"/>
    </xf>
    <xf numFmtId="164" fontId="2" fillId="8" borderId="1" xfId="0" applyNumberFormat="1" applyFont="1" applyFill="1" applyBorder="1" applyAlignment="1">
      <alignment horizontal="right"/>
    </xf>
    <xf numFmtId="164" fontId="5" fillId="8" borderId="1" xfId="0" applyNumberFormat="1" applyFont="1" applyFill="1" applyBorder="1" applyAlignment="1">
      <alignment horizontal="right"/>
    </xf>
    <xf numFmtId="164" fontId="2" fillId="8" borderId="6" xfId="0" applyNumberFormat="1" applyFont="1" applyFill="1" applyBorder="1" applyAlignment="1">
      <alignment horizontal="center"/>
    </xf>
    <xf numFmtId="164" fontId="2" fillId="8" borderId="12" xfId="0" applyNumberFormat="1" applyFont="1" applyFill="1" applyBorder="1" applyAlignment="1">
      <alignment horizontal="left"/>
    </xf>
    <xf numFmtId="166" fontId="9" fillId="8" borderId="2" xfId="0" applyNumberFormat="1" applyFont="1" applyFill="1" applyBorder="1" applyAlignment="1">
      <alignment horizontal="right"/>
    </xf>
    <xf numFmtId="164" fontId="5" fillId="8" borderId="2" xfId="0" applyNumberFormat="1" applyFont="1" applyFill="1" applyBorder="1" applyAlignment="1">
      <alignment horizontal="right"/>
    </xf>
    <xf numFmtId="164" fontId="17" fillId="0" borderId="1" xfId="0" applyNumberFormat="1" applyFont="1" applyBorder="1"/>
    <xf numFmtId="164" fontId="18" fillId="0" borderId="1" xfId="0" applyNumberFormat="1" applyFont="1" applyBorder="1"/>
    <xf numFmtId="17" fontId="8" fillId="8" borderId="14" xfId="0" applyNumberFormat="1" applyFont="1" applyFill="1" applyBorder="1"/>
    <xf numFmtId="164" fontId="8" fillId="8" borderId="15" xfId="0" applyNumberFormat="1" applyFont="1" applyFill="1" applyBorder="1"/>
    <xf numFmtId="17" fontId="8" fillId="8" borderId="15" xfId="0" applyNumberFormat="1" applyFont="1" applyFill="1" applyBorder="1"/>
    <xf numFmtId="164" fontId="0" fillId="8" borderId="15" xfId="0" applyNumberFormat="1" applyFill="1" applyBorder="1"/>
    <xf numFmtId="164" fontId="2" fillId="8" borderId="15" xfId="0" applyNumberFormat="1" applyFont="1" applyFill="1" applyBorder="1"/>
    <xf numFmtId="17" fontId="3" fillId="0" borderId="13" xfId="0" applyNumberFormat="1" applyFont="1" applyBorder="1"/>
    <xf numFmtId="164" fontId="3" fillId="0" borderId="16" xfId="0" applyNumberFormat="1" applyFont="1" applyBorder="1"/>
    <xf numFmtId="17" fontId="7" fillId="0" borderId="16" xfId="0" applyNumberFormat="1" applyFont="1" applyBorder="1"/>
    <xf numFmtId="164" fontId="0" fillId="0" borderId="16" xfId="0" applyNumberFormat="1" applyBorder="1"/>
    <xf numFmtId="9" fontId="0" fillId="0" borderId="16" xfId="1" applyFont="1" applyBorder="1"/>
    <xf numFmtId="164" fontId="2" fillId="8" borderId="18" xfId="0" applyNumberFormat="1" applyFont="1" applyFill="1" applyBorder="1"/>
    <xf numFmtId="164" fontId="2" fillId="8" borderId="17" xfId="0" applyNumberFormat="1" applyFont="1" applyFill="1" applyBorder="1" applyAlignment="1">
      <alignment horizontal="left"/>
    </xf>
    <xf numFmtId="164" fontId="2" fillId="8" borderId="14" xfId="0" applyNumberFormat="1" applyFont="1" applyFill="1" applyBorder="1"/>
    <xf numFmtId="164" fontId="0" fillId="0" borderId="19" xfId="0" applyNumberFormat="1" applyBorder="1"/>
    <xf numFmtId="171" fontId="0" fillId="0" borderId="16" xfId="0" applyNumberFormat="1" applyBorder="1"/>
    <xf numFmtId="164" fontId="8" fillId="8" borderId="18" xfId="0" applyNumberFormat="1" applyFont="1" applyFill="1" applyBorder="1" applyAlignment="1">
      <alignment horizontal="left"/>
    </xf>
    <xf numFmtId="9" fontId="2" fillId="8" borderId="15" xfId="1" applyFont="1" applyFill="1" applyBorder="1"/>
    <xf numFmtId="164" fontId="2" fillId="8" borderId="20" xfId="0" applyNumberFormat="1" applyFont="1" applyFill="1" applyBorder="1" applyAlignment="1">
      <alignment horizontal="center"/>
    </xf>
    <xf numFmtId="164" fontId="9" fillId="5" borderId="21" xfId="0" applyNumberFormat="1" applyFont="1" applyFill="1" applyBorder="1" applyAlignment="1">
      <alignment horizontal="center"/>
    </xf>
    <xf numFmtId="164" fontId="8" fillId="8" borderId="15" xfId="0" applyNumberFormat="1" applyFont="1" applyFill="1" applyBorder="1" applyAlignment="1">
      <alignment horizontal="left"/>
    </xf>
    <xf numFmtId="164" fontId="9" fillId="8" borderId="15" xfId="0" applyNumberFormat="1" applyFont="1" applyFill="1" applyBorder="1"/>
    <xf numFmtId="164" fontId="3" fillId="0" borderId="16" xfId="0" applyNumberFormat="1" applyFont="1" applyBorder="1" applyAlignment="1">
      <alignment horizontal="left"/>
    </xf>
    <xf numFmtId="164" fontId="17" fillId="0" borderId="16" xfId="0" applyNumberFormat="1" applyFont="1" applyBorder="1"/>
    <xf numFmtId="17" fontId="2" fillId="0" borderId="1" xfId="0" applyNumberFormat="1" applyFont="1" applyBorder="1"/>
    <xf numFmtId="164" fontId="0" fillId="9" borderId="0" xfId="0" applyNumberFormat="1" applyFill="1"/>
    <xf numFmtId="164" fontId="2" fillId="9" borderId="0" xfId="0" applyNumberFormat="1" applyFont="1" applyFill="1"/>
    <xf numFmtId="164" fontId="3" fillId="0" borderId="0" xfId="0" applyNumberFormat="1" applyFont="1"/>
    <xf numFmtId="165" fontId="3" fillId="0" borderId="1" xfId="0" applyNumberFormat="1" applyFont="1" applyBorder="1"/>
    <xf numFmtId="164" fontId="2" fillId="0" borderId="22" xfId="0" applyNumberFormat="1" applyFont="1" applyBorder="1"/>
    <xf numFmtId="164" fontId="2" fillId="10" borderId="0" xfId="0" applyNumberFormat="1" applyFont="1" applyFill="1"/>
    <xf numFmtId="164" fontId="0" fillId="10" borderId="0" xfId="0" applyNumberFormat="1" applyFill="1"/>
    <xf numFmtId="164" fontId="0" fillId="10" borderId="8" xfId="0" applyNumberFormat="1" applyFill="1" applyBorder="1"/>
    <xf numFmtId="164" fontId="2" fillId="10" borderId="0" xfId="1" applyNumberFormat="1" applyFont="1" applyFill="1"/>
    <xf numFmtId="164" fontId="0" fillId="10" borderId="0" xfId="1" applyNumberFormat="1" applyFont="1" applyFill="1"/>
    <xf numFmtId="165" fontId="0" fillId="0" borderId="0" xfId="0" applyNumberFormat="1"/>
    <xf numFmtId="164" fontId="2" fillId="0" borderId="0" xfId="1" applyNumberFormat="1" applyFont="1"/>
    <xf numFmtId="164" fontId="2" fillId="3" borderId="1" xfId="1" applyNumberFormat="1" applyFont="1" applyFill="1" applyBorder="1"/>
    <xf numFmtId="10" fontId="2" fillId="3" borderId="1" xfId="1" applyNumberFormat="1" applyFont="1" applyFill="1" applyBorder="1"/>
    <xf numFmtId="10" fontId="7" fillId="5" borderId="1" xfId="1" applyNumberFormat="1" applyFont="1" applyFill="1" applyBorder="1"/>
    <xf numFmtId="164" fontId="19" fillId="0" borderId="0" xfId="0" applyNumberFormat="1" applyFont="1"/>
    <xf numFmtId="164" fontId="5" fillId="0" borderId="0" xfId="0" applyNumberFormat="1" applyFont="1"/>
    <xf numFmtId="164" fontId="3" fillId="5" borderId="1" xfId="0" applyNumberFormat="1" applyFont="1" applyFill="1" applyBorder="1"/>
    <xf numFmtId="164" fontId="0" fillId="0" borderId="0" xfId="0" applyNumberFormat="1" applyAlignment="1">
      <alignment horizontal="right"/>
    </xf>
    <xf numFmtId="164" fontId="2" fillId="11" borderId="0" xfId="0" applyNumberFormat="1" applyFont="1" applyFill="1"/>
    <xf numFmtId="164" fontId="0" fillId="5" borderId="0" xfId="0" applyNumberFormat="1" applyFill="1"/>
    <xf numFmtId="164" fontId="12" fillId="5" borderId="0" xfId="0" applyNumberFormat="1" applyFont="1" applyFill="1"/>
    <xf numFmtId="164" fontId="2" fillId="5" borderId="0" xfId="0" applyNumberFormat="1" applyFont="1" applyFill="1"/>
    <xf numFmtId="164" fontId="9" fillId="5" borderId="0" xfId="0" applyNumberFormat="1" applyFont="1" applyFill="1"/>
    <xf numFmtId="17" fontId="9" fillId="5" borderId="0" xfId="0" applyNumberFormat="1" applyFont="1" applyFill="1"/>
    <xf numFmtId="164" fontId="20" fillId="2" borderId="23" xfId="0" applyNumberFormat="1" applyFont="1" applyFill="1" applyBorder="1"/>
    <xf numFmtId="164" fontId="15" fillId="2" borderId="23" xfId="0" applyNumberFormat="1" applyFont="1" applyFill="1" applyBorder="1"/>
    <xf numFmtId="164" fontId="15" fillId="2" borderId="24" xfId="0" applyNumberFormat="1" applyFont="1" applyFill="1" applyBorder="1"/>
    <xf numFmtId="164" fontId="21" fillId="5" borderId="0" xfId="0" applyNumberFormat="1" applyFont="1" applyFill="1"/>
    <xf numFmtId="10" fontId="3" fillId="5" borderId="0" xfId="1" applyNumberFormat="1" applyFont="1" applyFill="1"/>
    <xf numFmtId="10" fontId="7" fillId="0" borderId="1" xfId="1" applyNumberFormat="1" applyFont="1" applyBorder="1"/>
    <xf numFmtId="17" fontId="8" fillId="0" borderId="1" xfId="0" applyNumberFormat="1" applyFont="1" applyBorder="1"/>
    <xf numFmtId="164" fontId="0" fillId="0" borderId="3" xfId="0" applyNumberFormat="1" applyFill="1" applyBorder="1"/>
    <xf numFmtId="164" fontId="23" fillId="0" borderId="3" xfId="0" applyNumberFormat="1" applyFont="1" applyBorder="1"/>
    <xf numFmtId="17" fontId="7" fillId="0" borderId="13" xfId="0" applyNumberFormat="1" applyFont="1" applyBorder="1"/>
    <xf numFmtId="164" fontId="19" fillId="0" borderId="11" xfId="0" applyNumberFormat="1" applyFont="1" applyBorder="1"/>
    <xf numFmtId="164" fontId="19" fillId="0" borderId="19" xfId="0" applyNumberFormat="1" applyFont="1" applyBorder="1"/>
    <xf numFmtId="164" fontId="5" fillId="8" borderId="14" xfId="0" applyNumberFormat="1" applyFont="1" applyFill="1" applyBorder="1"/>
    <xf numFmtId="164" fontId="19" fillId="0" borderId="1" xfId="0" applyNumberFormat="1" applyFont="1" applyFill="1" applyBorder="1"/>
    <xf numFmtId="164" fontId="19" fillId="0" borderId="16" xfId="0" applyNumberFormat="1" applyFont="1" applyFill="1" applyBorder="1"/>
    <xf numFmtId="164" fontId="5" fillId="8" borderId="15" xfId="0" applyNumberFormat="1" applyFont="1" applyFill="1" applyBorder="1"/>
    <xf numFmtId="164" fontId="2" fillId="5" borderId="26" xfId="0" applyNumberFormat="1" applyFont="1" applyFill="1" applyBorder="1"/>
    <xf numFmtId="164" fontId="0" fillId="5" borderId="26" xfId="0" applyNumberFormat="1" applyFill="1" applyBorder="1"/>
    <xf numFmtId="164" fontId="0" fillId="5" borderId="27" xfId="0" applyNumberFormat="1" applyFill="1" applyBorder="1"/>
    <xf numFmtId="10" fontId="2" fillId="5" borderId="0" xfId="1" applyNumberFormat="1" applyFont="1" applyFill="1" applyBorder="1"/>
    <xf numFmtId="172" fontId="7" fillId="0" borderId="1" xfId="0" applyNumberFormat="1" applyFont="1" applyFill="1" applyBorder="1"/>
    <xf numFmtId="164" fontId="3" fillId="5" borderId="0" xfId="0" applyNumberFormat="1" applyFont="1" applyFill="1"/>
    <xf numFmtId="10" fontId="3" fillId="5" borderId="0" xfId="1" applyNumberFormat="1" applyFont="1" applyFill="1" applyAlignment="1">
      <alignment horizontal="left"/>
    </xf>
    <xf numFmtId="17" fontId="3" fillId="5" borderId="0" xfId="0" applyNumberFormat="1" applyFont="1" applyFill="1" applyAlignment="1">
      <alignment horizontal="left"/>
    </xf>
    <xf numFmtId="164" fontId="3" fillId="5" borderId="23" xfId="0" applyNumberFormat="1" applyFont="1" applyFill="1" applyBorder="1"/>
    <xf numFmtId="164" fontId="0" fillId="5" borderId="0" xfId="0" applyNumberFormat="1" applyFill="1" applyBorder="1"/>
    <xf numFmtId="10" fontId="22" fillId="5" borderId="0" xfId="1" applyNumberFormat="1" applyFont="1" applyFill="1"/>
    <xf numFmtId="10" fontId="3" fillId="5" borderId="0" xfId="1" applyNumberFormat="1" applyFont="1" applyFill="1" applyBorder="1" applyAlignment="1">
      <alignment horizontal="left"/>
    </xf>
    <xf numFmtId="172" fontId="3" fillId="5" borderId="0" xfId="0" applyNumberFormat="1" applyFont="1" applyFill="1" applyBorder="1" applyAlignment="1">
      <alignment horizontal="left"/>
    </xf>
    <xf numFmtId="164" fontId="0" fillId="5" borderId="23" xfId="0" applyNumberFormat="1" applyFill="1" applyBorder="1"/>
    <xf numFmtId="164" fontId="19" fillId="5" borderId="0" xfId="0" applyNumberFormat="1" applyFont="1" applyFill="1"/>
    <xf numFmtId="164" fontId="19" fillId="5" borderId="23" xfId="0" applyNumberFormat="1" applyFont="1" applyFill="1" applyBorder="1"/>
    <xf numFmtId="164" fontId="0" fillId="5" borderId="25" xfId="0" applyNumberFormat="1" applyFill="1" applyBorder="1"/>
    <xf numFmtId="164" fontId="0" fillId="5" borderId="14" xfId="0" applyNumberFormat="1" applyFill="1" applyBorder="1"/>
    <xf numFmtId="173" fontId="2" fillId="5" borderId="0" xfId="0" applyNumberFormat="1" applyFont="1" applyFill="1"/>
    <xf numFmtId="173" fontId="0" fillId="5" borderId="0" xfId="0" applyNumberFormat="1" applyFont="1" applyFill="1" applyAlignment="1">
      <alignment horizontal="left"/>
    </xf>
    <xf numFmtId="164" fontId="0" fillId="4" borderId="28" xfId="0" applyNumberFormat="1" applyFill="1" applyBorder="1"/>
    <xf numFmtId="164" fontId="0" fillId="4" borderId="29" xfId="0" applyNumberFormat="1" applyFill="1" applyBorder="1"/>
    <xf numFmtId="164" fontId="2" fillId="4" borderId="30" xfId="0" applyNumberFormat="1" applyFont="1" applyFill="1" applyBorder="1"/>
    <xf numFmtId="164" fontId="0" fillId="4" borderId="30" xfId="0" applyNumberFormat="1" applyFill="1" applyBorder="1"/>
    <xf numFmtId="164" fontId="0" fillId="4" borderId="31" xfId="0" applyNumberFormat="1" applyFill="1" applyBorder="1"/>
    <xf numFmtId="164" fontId="2" fillId="4" borderId="0" xfId="0" applyNumberFormat="1" applyFont="1" applyFill="1" applyBorder="1"/>
    <xf numFmtId="164" fontId="0" fillId="4" borderId="0" xfId="0" applyNumberFormat="1" applyFill="1" applyBorder="1"/>
    <xf numFmtId="10" fontId="0" fillId="4" borderId="0" xfId="1" applyNumberFormat="1" applyFont="1" applyFill="1" applyBorder="1"/>
    <xf numFmtId="10" fontId="0" fillId="4" borderId="25" xfId="1" applyNumberFormat="1" applyFont="1" applyFill="1" applyBorder="1"/>
    <xf numFmtId="164" fontId="0" fillId="4" borderId="25" xfId="0" applyNumberFormat="1" applyFill="1" applyBorder="1"/>
    <xf numFmtId="164" fontId="7" fillId="4" borderId="0" xfId="1" applyNumberFormat="1" applyFont="1" applyFill="1" applyBorder="1"/>
    <xf numFmtId="164" fontId="7" fillId="4" borderId="25" xfId="1" applyNumberFormat="1" applyFont="1" applyFill="1" applyBorder="1"/>
    <xf numFmtId="9" fontId="0" fillId="4" borderId="0" xfId="1" applyFont="1" applyFill="1" applyBorder="1"/>
    <xf numFmtId="9" fontId="0" fillId="4" borderId="25" xfId="1" applyFont="1" applyFill="1" applyBorder="1"/>
    <xf numFmtId="164" fontId="0" fillId="4" borderId="0" xfId="1" applyNumberFormat="1" applyFont="1" applyFill="1" applyBorder="1"/>
    <xf numFmtId="164" fontId="0" fillId="4" borderId="25" xfId="1" applyNumberFormat="1" applyFont="1" applyFill="1" applyBorder="1"/>
    <xf numFmtId="164" fontId="2" fillId="4" borderId="32" xfId="0" applyNumberFormat="1" applyFont="1" applyFill="1" applyBorder="1"/>
    <xf numFmtId="164" fontId="2" fillId="4" borderId="27" xfId="0" applyNumberFormat="1" applyFont="1" applyFill="1" applyBorder="1"/>
    <xf numFmtId="164" fontId="2" fillId="4" borderId="27" xfId="1" applyNumberFormat="1" applyFont="1" applyFill="1" applyBorder="1"/>
    <xf numFmtId="164" fontId="0" fillId="4" borderId="27" xfId="1" applyNumberFormat="1" applyFont="1" applyFill="1" applyBorder="1"/>
    <xf numFmtId="164" fontId="0" fillId="4" borderId="14" xfId="1" applyNumberFormat="1" applyFont="1" applyFill="1" applyBorder="1"/>
    <xf numFmtId="164" fontId="5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right"/>
    </xf>
    <xf numFmtId="164" fontId="0" fillId="0" borderId="0" xfId="0" applyNumberFormat="1" applyFill="1" applyBorder="1"/>
    <xf numFmtId="164" fontId="2" fillId="0" borderId="0" xfId="0" applyNumberFormat="1" applyFont="1" applyFill="1" applyBorder="1"/>
  </cellXfs>
  <cellStyles count="2">
    <cellStyle name="Normal" xfId="0" builtinId="0"/>
    <cellStyle name="Percent" xfId="1" builtinId="5"/>
  </cellStyles>
  <dxfs count="16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459441</xdr:colOff>
      <xdr:row>1</xdr:row>
      <xdr:rowOff>123265</xdr:rowOff>
    </xdr:from>
    <xdr:to>
      <xdr:col>4</xdr:col>
      <xdr:colOff>448236</xdr:colOff>
      <xdr:row>4</xdr:row>
      <xdr:rowOff>65846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7F396F6-21EB-48EC-A987-C85AA7A12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95382" y="313765"/>
          <a:ext cx="1893795" cy="52528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470647</xdr:colOff>
      <xdr:row>5</xdr:row>
      <xdr:rowOff>116052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BC7D95D-C0AB-4200-A558-00A5FFAB5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406588" cy="1079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A694B-36DA-4AB7-921C-D0CEB64EAC5C}">
  <dimension ref="A1:P45"/>
  <sheetViews>
    <sheetView tabSelected="1" zoomScale="85" zoomScaleNormal="85" workbookViewId="0">
      <selection activeCell="Q11" sqref="Q11"/>
    </sheetView>
  </sheetViews>
  <sheetFormatPr defaultRowHeight="15" x14ac:dyDescent="0.25"/>
  <cols>
    <col min="1" max="1" width="9.140625" style="1"/>
    <col min="2" max="2" width="35" style="1" customWidth="1"/>
    <col min="3" max="3" width="14" style="1" customWidth="1"/>
    <col min="4" max="4" width="14.5703125" style="1" customWidth="1"/>
    <col min="5" max="5" width="12.42578125" style="1" customWidth="1"/>
    <col min="6" max="6" width="24.85546875" style="1" bestFit="1" customWidth="1"/>
    <col min="7" max="7" width="26.7109375" style="1" customWidth="1"/>
    <col min="8" max="8" width="14" style="1" customWidth="1"/>
    <col min="9" max="9" width="17.85546875" style="1" customWidth="1"/>
    <col min="10" max="10" width="11.7109375" style="1" customWidth="1"/>
    <col min="11" max="16384" width="9.140625" style="1"/>
  </cols>
  <sheetData>
    <row r="1" spans="1:11" x14ac:dyDescent="0.25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56"/>
    </row>
    <row r="2" spans="1:11" ht="15.75" x14ac:dyDescent="0.25">
      <c r="A2" s="119"/>
      <c r="B2" s="119"/>
      <c r="C2" s="119"/>
      <c r="D2" s="119"/>
      <c r="E2" s="119"/>
      <c r="F2" s="120" t="s">
        <v>154</v>
      </c>
      <c r="G2" s="121"/>
      <c r="H2" s="119"/>
      <c r="I2" s="119"/>
      <c r="J2" s="119"/>
      <c r="K2" s="156"/>
    </row>
    <row r="3" spans="1:11" x14ac:dyDescent="0.25">
      <c r="A3" s="119"/>
      <c r="B3" s="119"/>
      <c r="C3" s="119"/>
      <c r="D3" s="119"/>
      <c r="E3" s="119"/>
      <c r="F3" s="122" t="s">
        <v>155</v>
      </c>
      <c r="G3" s="121"/>
      <c r="H3" s="119"/>
      <c r="I3" s="119"/>
      <c r="J3" s="119"/>
      <c r="K3" s="156"/>
    </row>
    <row r="4" spans="1:11" x14ac:dyDescent="0.25">
      <c r="A4" s="119"/>
      <c r="B4" s="119"/>
      <c r="C4" s="119"/>
      <c r="D4" s="119"/>
      <c r="E4" s="119"/>
      <c r="F4" s="121" t="s">
        <v>156</v>
      </c>
      <c r="G4" s="121"/>
      <c r="H4" s="119"/>
      <c r="I4" s="119"/>
      <c r="J4" s="119"/>
      <c r="K4" s="156"/>
    </row>
    <row r="5" spans="1:11" x14ac:dyDescent="0.25">
      <c r="A5" s="119"/>
      <c r="B5" s="119"/>
      <c r="C5" s="119"/>
      <c r="D5" s="119"/>
      <c r="E5" s="119"/>
      <c r="F5" s="121"/>
      <c r="G5" s="121"/>
      <c r="H5" s="119"/>
      <c r="I5" s="119"/>
      <c r="J5" s="119"/>
      <c r="K5" s="156"/>
    </row>
    <row r="6" spans="1:11" x14ac:dyDescent="0.25">
      <c r="A6" s="119"/>
      <c r="B6" s="119"/>
      <c r="C6" s="119"/>
      <c r="D6" s="119"/>
      <c r="E6" s="119"/>
      <c r="F6" s="121" t="s">
        <v>258</v>
      </c>
      <c r="G6" s="123">
        <v>44197</v>
      </c>
      <c r="H6" s="119"/>
      <c r="I6" s="119"/>
      <c r="J6" s="119"/>
      <c r="K6" s="156"/>
    </row>
    <row r="7" spans="1:11" ht="19.5" thickBot="1" x14ac:dyDescent="0.35">
      <c r="A7" s="124"/>
      <c r="B7" s="124"/>
      <c r="C7" s="124"/>
      <c r="D7" s="124"/>
      <c r="E7" s="125"/>
      <c r="F7" s="125"/>
      <c r="G7" s="125"/>
      <c r="H7" s="125"/>
      <c r="I7" s="125"/>
      <c r="J7" s="125"/>
      <c r="K7" s="126"/>
    </row>
    <row r="8" spans="1:11" ht="15.75" thickTop="1" x14ac:dyDescent="0.25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56"/>
    </row>
    <row r="9" spans="1:11" ht="18.75" x14ac:dyDescent="0.3">
      <c r="A9" s="119"/>
      <c r="B9" s="127" t="s">
        <v>158</v>
      </c>
      <c r="C9" s="119"/>
      <c r="D9" s="119"/>
      <c r="E9" s="119"/>
      <c r="F9" s="119"/>
      <c r="G9" s="127" t="s">
        <v>265</v>
      </c>
      <c r="H9" s="119"/>
      <c r="I9" s="119"/>
      <c r="J9" s="119"/>
      <c r="K9" s="156"/>
    </row>
    <row r="10" spans="1:11" x14ac:dyDescent="0.25">
      <c r="A10" s="119"/>
      <c r="B10" s="119"/>
      <c r="C10" s="119"/>
      <c r="D10" s="119"/>
      <c r="E10" s="119"/>
      <c r="F10" s="119"/>
      <c r="G10" s="119"/>
      <c r="H10" s="119"/>
      <c r="I10" s="119"/>
      <c r="J10" s="119"/>
      <c r="K10" s="156"/>
    </row>
    <row r="11" spans="1:11" x14ac:dyDescent="0.25">
      <c r="A11" s="119"/>
      <c r="B11" s="119" t="s">
        <v>259</v>
      </c>
      <c r="C11" s="119"/>
      <c r="D11" s="145">
        <v>25000000</v>
      </c>
      <c r="E11" s="119"/>
      <c r="F11" s="119"/>
      <c r="G11" s="121" t="s">
        <v>50</v>
      </c>
      <c r="H11" s="119"/>
      <c r="I11" s="122" t="s">
        <v>294</v>
      </c>
      <c r="J11" s="119"/>
      <c r="K11" s="156"/>
    </row>
    <row r="12" spans="1:11" x14ac:dyDescent="0.25">
      <c r="A12" s="119"/>
      <c r="B12" s="119" t="s">
        <v>260</v>
      </c>
      <c r="C12" s="128">
        <v>0.05</v>
      </c>
      <c r="D12" s="119">
        <f>D11*C12</f>
        <v>1250000</v>
      </c>
      <c r="E12" s="119"/>
      <c r="F12" s="119"/>
      <c r="G12" s="119" t="s">
        <v>269</v>
      </c>
      <c r="H12" s="119"/>
      <c r="I12" s="146">
        <v>0.03</v>
      </c>
      <c r="J12" s="119"/>
      <c r="K12" s="156"/>
    </row>
    <row r="13" spans="1:11" x14ac:dyDescent="0.25">
      <c r="A13" s="119"/>
      <c r="B13" s="119" t="s">
        <v>261</v>
      </c>
      <c r="C13" s="119"/>
      <c r="D13" s="145">
        <v>50000</v>
      </c>
      <c r="E13" s="119"/>
      <c r="F13" s="119"/>
      <c r="G13" s="119" t="s">
        <v>94</v>
      </c>
      <c r="H13" s="119"/>
      <c r="I13" s="147">
        <v>45839</v>
      </c>
      <c r="J13" s="119"/>
      <c r="K13" s="156"/>
    </row>
    <row r="14" spans="1:11" ht="15.75" thickBot="1" x14ac:dyDescent="0.3">
      <c r="A14" s="119"/>
      <c r="B14" s="119" t="s">
        <v>262</v>
      </c>
      <c r="C14" s="119"/>
      <c r="D14" s="148">
        <v>50000</v>
      </c>
      <c r="E14" s="119"/>
      <c r="F14" s="119"/>
      <c r="G14" s="119" t="s">
        <v>281</v>
      </c>
      <c r="H14" s="119"/>
      <c r="I14" s="146">
        <v>4.4999999999999998E-2</v>
      </c>
      <c r="J14" s="119"/>
      <c r="K14" s="156"/>
    </row>
    <row r="15" spans="1:11" ht="15.75" thickTop="1" x14ac:dyDescent="0.25">
      <c r="A15" s="119"/>
      <c r="B15" s="121" t="s">
        <v>264</v>
      </c>
      <c r="C15" s="119"/>
      <c r="D15" s="119"/>
      <c r="E15" s="121">
        <f>SUM(D11:D14)</f>
        <v>26350000</v>
      </c>
      <c r="F15" s="119"/>
      <c r="G15" s="119"/>
      <c r="H15" s="119"/>
      <c r="I15" s="119"/>
      <c r="J15" s="119"/>
      <c r="K15" s="156"/>
    </row>
    <row r="16" spans="1:11" x14ac:dyDescent="0.25">
      <c r="A16" s="119"/>
      <c r="B16" s="119"/>
      <c r="C16" s="119"/>
      <c r="D16" s="119"/>
      <c r="E16" s="119"/>
      <c r="F16" s="149"/>
      <c r="G16" s="121" t="s">
        <v>131</v>
      </c>
      <c r="H16" s="149"/>
      <c r="I16" s="149"/>
      <c r="J16" s="119"/>
      <c r="K16" s="156"/>
    </row>
    <row r="17" spans="1:16" x14ac:dyDescent="0.25">
      <c r="A17" s="119"/>
      <c r="B17" s="119" t="str">
        <f>'Dev Cost Schedule'!B5</f>
        <v>Admin Costs</v>
      </c>
      <c r="C17" s="150">
        <f t="shared" ref="C17:C23" ca="1" si="0">D17/$E$24</f>
        <v>2.343795502268854E-4</v>
      </c>
      <c r="D17" s="119">
        <f ca="1">'Dev Cost Schedule'!E13</f>
        <v>28300</v>
      </c>
      <c r="E17" s="119"/>
      <c r="F17" s="149"/>
      <c r="G17" s="149" t="s">
        <v>134</v>
      </c>
      <c r="H17" s="119"/>
      <c r="I17" s="151">
        <v>0.5</v>
      </c>
      <c r="J17" s="119"/>
      <c r="K17" s="156"/>
    </row>
    <row r="18" spans="1:16" x14ac:dyDescent="0.25">
      <c r="A18" s="119"/>
      <c r="B18" s="119" t="str">
        <f>'Dev Cost Schedule'!B15</f>
        <v>Property Costs</v>
      </c>
      <c r="C18" s="150">
        <f t="shared" ca="1" si="0"/>
        <v>8.4061923491268091E-4</v>
      </c>
      <c r="D18" s="119">
        <f ca="1">'Dev Cost Schedule'!E23</f>
        <v>101500</v>
      </c>
      <c r="E18" s="119"/>
      <c r="F18" s="149"/>
      <c r="G18" s="149" t="s">
        <v>135</v>
      </c>
      <c r="H18" s="119"/>
      <c r="I18" s="151">
        <v>2.5000000000000001E-2</v>
      </c>
      <c r="J18" s="119"/>
      <c r="K18" s="156"/>
    </row>
    <row r="19" spans="1:16" x14ac:dyDescent="0.25">
      <c r="A19" s="119"/>
      <c r="B19" s="119" t="str">
        <f>'Dev Cost Schedule'!B25</f>
        <v>Detailed Design Costs</v>
      </c>
      <c r="C19" s="150">
        <f t="shared" ca="1" si="0"/>
        <v>3.0148415466905287E-2</v>
      </c>
      <c r="D19" s="119">
        <f>'Dev Cost Schedule'!E41</f>
        <v>3640250</v>
      </c>
      <c r="E19" s="119"/>
      <c r="F19" s="149"/>
      <c r="G19" s="149" t="s">
        <v>145</v>
      </c>
      <c r="H19" s="119"/>
      <c r="I19" s="152">
        <v>30</v>
      </c>
      <c r="J19" s="119"/>
      <c r="K19" s="156"/>
    </row>
    <row r="20" spans="1:16" x14ac:dyDescent="0.25">
      <c r="A20" s="119"/>
      <c r="B20" s="119" t="str">
        <f>'Dev Cost Schedule'!B43</f>
        <v>Statutory Payments</v>
      </c>
      <c r="C20" s="150">
        <f t="shared" ca="1" si="0"/>
        <v>7.7933270941165783E-2</v>
      </c>
      <c r="D20" s="119">
        <f>'Dev Cost Schedule'!E54</f>
        <v>9410000</v>
      </c>
      <c r="E20" s="119"/>
      <c r="F20" s="149"/>
      <c r="G20" s="149" t="s">
        <v>144</v>
      </c>
      <c r="H20" s="149"/>
      <c r="I20" s="159">
        <f>IFERROR('Income_Expenditure Schedule'!C87,0)</f>
        <v>2.0528319119883434</v>
      </c>
      <c r="J20" s="119"/>
      <c r="K20" s="156"/>
    </row>
    <row r="21" spans="1:16" x14ac:dyDescent="0.25">
      <c r="A21" s="119"/>
      <c r="B21" s="119" t="str">
        <f>'Dev Cost Schedule'!B56</f>
        <v>Construction and Infrastructure Costs</v>
      </c>
      <c r="C21" s="150">
        <f t="shared" ca="1" si="0"/>
        <v>0.79092745747941895</v>
      </c>
      <c r="D21" s="119">
        <f>'Dev Cost Schedule'!E66</f>
        <v>95500000</v>
      </c>
      <c r="E21" s="119"/>
      <c r="F21" s="119"/>
      <c r="G21" s="119"/>
      <c r="H21" s="119"/>
      <c r="I21" s="119"/>
      <c r="J21" s="119"/>
      <c r="K21" s="156"/>
    </row>
    <row r="22" spans="1:16" x14ac:dyDescent="0.25">
      <c r="A22" s="119"/>
      <c r="B22" s="119" t="str">
        <f>'Dev Cost Schedule'!B68</f>
        <v>Post Contract Fees</v>
      </c>
      <c r="C22" s="150">
        <f t="shared" ca="1" si="0"/>
        <v>3.0148415466905287E-2</v>
      </c>
      <c r="D22" s="119">
        <f>'Dev Cost Schedule'!E83</f>
        <v>3640250</v>
      </c>
      <c r="E22" s="119"/>
      <c r="F22" s="119"/>
      <c r="G22" s="119" t="s">
        <v>266</v>
      </c>
      <c r="H22" s="119"/>
      <c r="I22" s="119">
        <f>'Cash flow'!C7</f>
        <v>30294024.853846151</v>
      </c>
      <c r="J22" s="119"/>
      <c r="K22" s="156"/>
      <c r="P22" s="3"/>
    </row>
    <row r="23" spans="1:16" ht="15.75" thickBot="1" x14ac:dyDescent="0.3">
      <c r="A23" s="119"/>
      <c r="B23" s="119" t="str">
        <f>'Dev Cost Schedule'!B85</f>
        <v>Contingency</v>
      </c>
      <c r="C23" s="150">
        <f t="shared" ca="1" si="0"/>
        <v>6.9767441860465115E-2</v>
      </c>
      <c r="D23" s="153">
        <f ca="1">'Dev Cost Schedule'!E89</f>
        <v>8424022.5</v>
      </c>
      <c r="E23" s="119"/>
      <c r="F23" s="119"/>
      <c r="G23" s="154" t="str">
        <f>"- Management Cost"</f>
        <v>- Management Cost</v>
      </c>
      <c r="H23" s="154"/>
      <c r="I23" s="154">
        <f>-'Cash flow'!C14</f>
        <v>6339614.8805838423</v>
      </c>
      <c r="J23" s="119"/>
      <c r="K23" s="156"/>
    </row>
    <row r="24" spans="1:16" ht="16.5" thickTop="1" thickBot="1" x14ac:dyDescent="0.3">
      <c r="A24" s="119"/>
      <c r="B24" s="121" t="s">
        <v>212</v>
      </c>
      <c r="C24" s="119"/>
      <c r="D24" s="119"/>
      <c r="E24" s="121">
        <f ca="1">SUM(D17:D23)</f>
        <v>120744322.5</v>
      </c>
      <c r="F24" s="119"/>
      <c r="G24" s="154" t="str">
        <f>"- Debt Interest"</f>
        <v>- Debt Interest</v>
      </c>
      <c r="H24" s="154"/>
      <c r="I24" s="155">
        <f>'Cash flow'!C39</f>
        <v>6072585.7138000112</v>
      </c>
      <c r="J24" s="119"/>
      <c r="K24" s="156"/>
    </row>
    <row r="25" spans="1:16" ht="15.75" thickTop="1" x14ac:dyDescent="0.25">
      <c r="A25" s="119"/>
      <c r="B25" s="119"/>
      <c r="C25" s="119"/>
      <c r="D25" s="119"/>
      <c r="E25" s="119"/>
      <c r="F25" s="119"/>
      <c r="G25" s="121" t="s">
        <v>271</v>
      </c>
      <c r="H25" s="121"/>
      <c r="I25" s="121"/>
      <c r="J25" s="121">
        <f>I22-I23-I24</f>
        <v>17881824.259462297</v>
      </c>
      <c r="K25" s="156"/>
    </row>
    <row r="26" spans="1:16" x14ac:dyDescent="0.25">
      <c r="A26" s="119"/>
      <c r="B26" s="121" t="s">
        <v>267</v>
      </c>
      <c r="C26" s="119"/>
      <c r="D26" s="119"/>
      <c r="E26" s="119"/>
      <c r="F26" s="119"/>
      <c r="G26" s="119"/>
      <c r="H26" s="119"/>
      <c r="I26" s="119"/>
      <c r="J26" s="119"/>
      <c r="K26" s="156"/>
    </row>
    <row r="27" spans="1:16" x14ac:dyDescent="0.25">
      <c r="A27" s="119"/>
      <c r="B27" s="119" t="s">
        <v>228</v>
      </c>
      <c r="C27" s="128">
        <v>0.67245710493842525</v>
      </c>
      <c r="D27" s="119"/>
      <c r="E27" s="119"/>
      <c r="F27" s="119"/>
      <c r="G27" s="119"/>
      <c r="H27" s="119"/>
      <c r="I27" s="119"/>
      <c r="J27" s="119"/>
      <c r="K27" s="156"/>
    </row>
    <row r="28" spans="1:16" x14ac:dyDescent="0.25">
      <c r="A28" s="119"/>
      <c r="B28" s="119" t="s">
        <v>135</v>
      </c>
      <c r="C28" s="128">
        <v>5.5E-2</v>
      </c>
      <c r="D28" s="119"/>
      <c r="E28" s="121">
        <f ca="1">'Dev Cost Schedule'!E129</f>
        <v>3183556.8347891676</v>
      </c>
      <c r="F28" s="119"/>
      <c r="G28" s="119"/>
      <c r="H28" s="119"/>
      <c r="I28" s="119"/>
      <c r="J28" s="119"/>
      <c r="K28" s="156"/>
    </row>
    <row r="29" spans="1:16" x14ac:dyDescent="0.25">
      <c r="A29" s="119"/>
      <c r="B29" s="119" t="s">
        <v>231</v>
      </c>
      <c r="C29" s="119">
        <f ca="1">C27*E24</f>
        <v>81195377.546101555</v>
      </c>
      <c r="D29" s="119"/>
      <c r="E29" s="121"/>
      <c r="F29" s="119"/>
      <c r="G29" s="119" t="s">
        <v>270</v>
      </c>
      <c r="H29" s="119"/>
      <c r="I29" s="119">
        <f ca="1">('Cash flow'!C30-Summary!I31)*Summary!I14</f>
        <v>9961681.1884615403</v>
      </c>
      <c r="J29" s="119"/>
      <c r="K29" s="156"/>
    </row>
    <row r="30" spans="1:16" x14ac:dyDescent="0.25">
      <c r="A30" s="119"/>
      <c r="B30" s="119" t="s">
        <v>233</v>
      </c>
      <c r="C30" s="119">
        <f ca="1">'Dev Cost Schedule'!C123</f>
        <v>84003296.930000007</v>
      </c>
      <c r="D30" s="119"/>
      <c r="E30" s="121"/>
      <c r="F30" s="119"/>
      <c r="G30" s="119" t="s">
        <v>256</v>
      </c>
      <c r="H30" s="119"/>
      <c r="I30" s="119">
        <f ca="1">I29/I14</f>
        <v>221370693.07692313</v>
      </c>
      <c r="J30" s="119"/>
      <c r="K30" s="156"/>
    </row>
    <row r="31" spans="1:16" x14ac:dyDescent="0.25">
      <c r="A31" s="119"/>
      <c r="B31" s="119" t="s">
        <v>268</v>
      </c>
      <c r="C31" s="119"/>
      <c r="D31" s="119"/>
      <c r="E31" s="121">
        <f ca="1">SUM('Dev Cost Schedule'!E130:E136)</f>
        <v>1266470.2601110155</v>
      </c>
      <c r="F31" s="119"/>
      <c r="G31" s="119" t="str">
        <f>"+ Part V"</f>
        <v>+ Part V</v>
      </c>
      <c r="H31" s="119"/>
      <c r="I31" s="119">
        <f>'Accom_Phase Schedule'!G82</f>
        <v>0</v>
      </c>
      <c r="J31" s="119"/>
      <c r="K31" s="156"/>
    </row>
    <row r="32" spans="1:16" ht="15.75" thickBot="1" x14ac:dyDescent="0.3">
      <c r="A32" s="119"/>
      <c r="B32" s="119"/>
      <c r="C32" s="119"/>
      <c r="D32" s="119"/>
      <c r="E32" s="119"/>
      <c r="F32" s="119"/>
      <c r="G32" s="154" t="str">
        <f>"- costs"</f>
        <v>- costs</v>
      </c>
      <c r="H32" s="146">
        <v>0.02</v>
      </c>
      <c r="I32" s="155">
        <f ca="1">SUM(I30:I31)*H32</f>
        <v>4427413.8615384623</v>
      </c>
      <c r="J32" s="119"/>
      <c r="K32" s="156"/>
    </row>
    <row r="33" spans="1:11" ht="15.75" thickTop="1" x14ac:dyDescent="0.25">
      <c r="A33" s="119"/>
      <c r="B33" s="119"/>
      <c r="C33" s="119"/>
      <c r="D33" s="119"/>
      <c r="E33" s="119"/>
      <c r="F33" s="119"/>
      <c r="G33" s="121" t="s">
        <v>257</v>
      </c>
      <c r="H33" s="121"/>
      <c r="I33" s="121"/>
      <c r="J33" s="121">
        <f ca="1">I30+I31-I32</f>
        <v>216943279.21538466</v>
      </c>
      <c r="K33" s="156"/>
    </row>
    <row r="34" spans="1:11" x14ac:dyDescent="0.25">
      <c r="A34" s="119"/>
      <c r="B34" s="121" t="s">
        <v>263</v>
      </c>
      <c r="C34" s="121"/>
      <c r="D34" s="121"/>
      <c r="E34" s="121">
        <f ca="1">E15+E24+E28+E31</f>
        <v>151544349.59490016</v>
      </c>
      <c r="F34" s="119"/>
      <c r="G34" s="119"/>
      <c r="H34" s="119"/>
      <c r="I34" s="119"/>
      <c r="J34" s="119"/>
      <c r="K34" s="156"/>
    </row>
    <row r="35" spans="1:11" x14ac:dyDescent="0.25">
      <c r="A35" s="119"/>
      <c r="B35" s="119"/>
      <c r="C35" s="119"/>
      <c r="D35" s="119"/>
      <c r="E35" s="119"/>
      <c r="F35" s="119"/>
      <c r="G35" s="119"/>
      <c r="H35" s="119"/>
      <c r="I35" s="119"/>
      <c r="J35" s="119"/>
      <c r="K35" s="156"/>
    </row>
    <row r="36" spans="1:11" ht="15.75" thickBot="1" x14ac:dyDescent="0.3">
      <c r="A36" s="119"/>
      <c r="B36" s="140" t="s">
        <v>282</v>
      </c>
      <c r="C36" s="140"/>
      <c r="D36" s="140"/>
      <c r="E36" s="140">
        <f ca="1">E34</f>
        <v>151544349.59490016</v>
      </c>
      <c r="F36" s="141"/>
      <c r="G36" s="140" t="s">
        <v>283</v>
      </c>
      <c r="H36" s="140"/>
      <c r="I36" s="140"/>
      <c r="J36" s="140">
        <f ca="1">J25+J33</f>
        <v>234825103.47484696</v>
      </c>
      <c r="K36" s="156"/>
    </row>
    <row r="37" spans="1:11" ht="15.75" thickTop="1" x14ac:dyDescent="0.25">
      <c r="A37" s="119"/>
      <c r="B37" s="142"/>
      <c r="C37" s="142"/>
      <c r="D37" s="142"/>
      <c r="E37" s="142"/>
      <c r="F37" s="142"/>
      <c r="G37" s="142"/>
      <c r="H37" s="142"/>
      <c r="I37" s="142"/>
      <c r="J37" s="142"/>
      <c r="K37" s="156"/>
    </row>
    <row r="38" spans="1:11" x14ac:dyDescent="0.25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56"/>
    </row>
    <row r="39" spans="1:11" ht="18.75" x14ac:dyDescent="0.3">
      <c r="A39" s="119"/>
      <c r="B39" s="119"/>
      <c r="C39" s="119"/>
      <c r="D39" s="119"/>
      <c r="E39" s="127" t="s">
        <v>284</v>
      </c>
      <c r="F39" s="119"/>
      <c r="G39" s="119"/>
      <c r="H39" s="119"/>
      <c r="I39" s="119"/>
      <c r="J39" s="119"/>
      <c r="K39" s="156"/>
    </row>
    <row r="40" spans="1:11" x14ac:dyDescent="0.25">
      <c r="A40" s="119"/>
      <c r="B40" s="119"/>
      <c r="C40" s="119"/>
      <c r="D40" s="119"/>
      <c r="E40" s="121" t="s">
        <v>285</v>
      </c>
      <c r="F40" s="121"/>
      <c r="G40" s="121">
        <f ca="1">J36-E36</f>
        <v>83280753.879946798</v>
      </c>
      <c r="H40" s="119"/>
      <c r="I40" s="119"/>
      <c r="J40" s="119"/>
      <c r="K40" s="156"/>
    </row>
    <row r="41" spans="1:11" x14ac:dyDescent="0.25">
      <c r="A41" s="119"/>
      <c r="B41" s="119"/>
      <c r="C41" s="119"/>
      <c r="D41" s="119"/>
      <c r="E41" s="121" t="s">
        <v>286</v>
      </c>
      <c r="F41" s="121"/>
      <c r="G41" s="143">
        <f ca="1">XIRR('Cash flow'!E76:CS76,'Cash flow'!E2:CS2,0.1)</f>
        <v>0.24308641552925114</v>
      </c>
      <c r="H41" s="119"/>
      <c r="I41" s="119"/>
      <c r="J41" s="119"/>
      <c r="K41" s="156"/>
    </row>
    <row r="42" spans="1:11" x14ac:dyDescent="0.25">
      <c r="A42" s="119"/>
      <c r="B42" s="119"/>
      <c r="C42" s="119"/>
      <c r="D42" s="119"/>
      <c r="E42" s="121" t="s">
        <v>287</v>
      </c>
      <c r="F42" s="121"/>
      <c r="G42" s="143">
        <f ca="1">XIRR('Cash flow'!E79:CS79,'Cash flow'!E2:CS2,0.1)</f>
        <v>0.15137748122215269</v>
      </c>
      <c r="H42" s="119"/>
      <c r="I42" s="119"/>
      <c r="J42" s="119"/>
      <c r="K42" s="156"/>
    </row>
    <row r="43" spans="1:11" x14ac:dyDescent="0.25">
      <c r="A43" s="119"/>
      <c r="B43" s="119"/>
      <c r="C43" s="119"/>
      <c r="D43" s="119"/>
      <c r="E43" s="121" t="s">
        <v>288</v>
      </c>
      <c r="F43" s="121"/>
      <c r="G43" s="121">
        <f ca="1">-MIN('Cash flow'!E77:CS77)</f>
        <v>67165415.214009464</v>
      </c>
      <c r="H43" s="119"/>
      <c r="I43" s="119"/>
      <c r="J43" s="119"/>
      <c r="K43" s="156"/>
    </row>
    <row r="44" spans="1:11" x14ac:dyDescent="0.25">
      <c r="A44" s="119"/>
      <c r="B44" s="119"/>
      <c r="C44" s="119"/>
      <c r="D44" s="119"/>
      <c r="E44" s="121" t="s">
        <v>289</v>
      </c>
      <c r="F44" s="121"/>
      <c r="G44" s="158">
        <f ca="1">1+(G40/G43)</f>
        <v>2.239935070967535</v>
      </c>
      <c r="H44" s="119"/>
      <c r="I44" s="119"/>
      <c r="J44" s="119"/>
      <c r="K44" s="156"/>
    </row>
    <row r="45" spans="1:11" x14ac:dyDescent="0.25">
      <c r="A45" s="142"/>
      <c r="B45" s="142"/>
      <c r="C45" s="142"/>
      <c r="D45" s="142"/>
      <c r="E45" s="142"/>
      <c r="F45" s="142"/>
      <c r="G45" s="142"/>
      <c r="H45" s="142"/>
      <c r="I45" s="142"/>
      <c r="J45" s="142"/>
      <c r="K45" s="157"/>
    </row>
  </sheetData>
  <dataValidations count="1">
    <dataValidation type="list" allowBlank="1" showInputMessage="1" showErrorMessage="1" sqref="I11" xr:uid="{64374273-6688-4D4C-80B3-5E356A2F2B5B}">
      <formula1>"Sale to Council, Rent to Council"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9DEE-1529-4C77-ADF1-FCC52CCF1662}">
  <sheetPr codeName="Sheet1"/>
  <dimension ref="A1:AE82"/>
  <sheetViews>
    <sheetView showZeros="0" topLeftCell="A31" zoomScale="85" zoomScaleNormal="85" workbookViewId="0">
      <selection activeCell="G52" sqref="G52:G58"/>
    </sheetView>
  </sheetViews>
  <sheetFormatPr defaultRowHeight="15" x14ac:dyDescent="0.25"/>
  <cols>
    <col min="1" max="1" width="9.140625" style="1"/>
    <col min="2" max="2" width="15.85546875" style="1" customWidth="1"/>
    <col min="3" max="3" width="14.5703125" style="1" customWidth="1"/>
    <col min="4" max="5" width="14.42578125" style="1" customWidth="1"/>
    <col min="6" max="7" width="16.28515625" style="1" customWidth="1"/>
    <col min="8" max="8" width="14.42578125" style="1" customWidth="1"/>
    <col min="9" max="9" width="15.5703125" style="1" customWidth="1"/>
    <col min="10" max="10" width="15.28515625" style="1" customWidth="1"/>
    <col min="11" max="13" width="14.42578125" style="1" customWidth="1"/>
    <col min="14" max="14" width="14.5703125" style="1" customWidth="1"/>
    <col min="15" max="16" width="5.85546875" style="1" customWidth="1"/>
    <col min="17" max="17" width="14.28515625" style="1" customWidth="1"/>
    <col min="18" max="22" width="16.7109375" style="1" customWidth="1"/>
    <col min="23" max="23" width="18" style="1" customWidth="1"/>
    <col min="24" max="24" width="12.28515625" style="1" customWidth="1"/>
    <col min="25" max="31" width="8.7109375" style="1" customWidth="1"/>
    <col min="32" max="16384" width="9.140625" style="1"/>
  </cols>
  <sheetData>
    <row r="1" spans="2:31" x14ac:dyDescent="0.25">
      <c r="O1" s="3"/>
    </row>
    <row r="2" spans="2:31" s="15" customFormat="1" ht="19.5" thickBot="1" x14ac:dyDescent="0.35">
      <c r="B2" s="16" t="s">
        <v>22</v>
      </c>
    </row>
    <row r="3" spans="2:31" x14ac:dyDescent="0.25">
      <c r="O3" s="61"/>
      <c r="X3" s="10"/>
      <c r="Y3" s="10"/>
      <c r="Z3" s="10"/>
      <c r="AA3" s="10"/>
      <c r="AB3" s="10"/>
      <c r="AC3" s="10"/>
      <c r="AD3" s="10"/>
      <c r="AE3" s="10"/>
    </row>
    <row r="4" spans="2:31" ht="15.75" x14ac:dyDescent="0.25">
      <c r="B4" s="11" t="s">
        <v>18</v>
      </c>
      <c r="C4" s="11"/>
      <c r="D4" s="11"/>
      <c r="E4" s="11"/>
      <c r="F4" s="11"/>
      <c r="G4" s="11"/>
      <c r="H4" s="11"/>
      <c r="I4" s="11"/>
      <c r="J4" s="11"/>
      <c r="K4" s="22"/>
      <c r="L4" s="22"/>
      <c r="M4" s="22"/>
      <c r="N4" s="22"/>
      <c r="O4" s="3"/>
      <c r="X4" s="29"/>
      <c r="Y4" s="10"/>
      <c r="Z4" s="10"/>
      <c r="AA4" s="10"/>
      <c r="AB4" s="10"/>
      <c r="AC4" s="10"/>
      <c r="AD4" s="10"/>
      <c r="AE4" s="10"/>
    </row>
    <row r="5" spans="2:31" ht="15.75" x14ac:dyDescent="0.25">
      <c r="B5" s="20" t="s">
        <v>32</v>
      </c>
      <c r="E5" s="21" t="s">
        <v>33</v>
      </c>
      <c r="O5" s="3"/>
      <c r="X5" s="10"/>
      <c r="Y5" s="10"/>
      <c r="Z5" s="10"/>
      <c r="AA5" s="10"/>
      <c r="AB5" s="10"/>
      <c r="AC5" s="10"/>
      <c r="AD5" s="10"/>
      <c r="AE5" s="10"/>
    </row>
    <row r="6" spans="2:31" x14ac:dyDescent="0.25">
      <c r="B6" s="25" t="s">
        <v>19</v>
      </c>
      <c r="C6" s="23" t="s">
        <v>20</v>
      </c>
      <c r="D6" s="27" t="s">
        <v>21</v>
      </c>
      <c r="E6" s="59" t="s">
        <v>34</v>
      </c>
      <c r="F6" s="24" t="s">
        <v>35</v>
      </c>
      <c r="G6" s="181"/>
      <c r="I6" s="25" t="s">
        <v>19</v>
      </c>
      <c r="J6" s="23" t="s">
        <v>16</v>
      </c>
      <c r="K6" s="23" t="s">
        <v>47</v>
      </c>
      <c r="L6" s="23" t="s">
        <v>25</v>
      </c>
      <c r="M6" s="23" t="s">
        <v>46</v>
      </c>
      <c r="N6" s="23" t="s">
        <v>48</v>
      </c>
      <c r="O6" s="3"/>
      <c r="X6" s="10"/>
      <c r="Y6" s="10"/>
      <c r="Z6" s="10"/>
      <c r="AA6" s="10"/>
      <c r="AB6" s="10"/>
      <c r="AC6" s="10"/>
      <c r="AD6" s="10"/>
      <c r="AE6" s="10"/>
    </row>
    <row r="7" spans="2:31" x14ac:dyDescent="0.25">
      <c r="B7" s="73" t="s">
        <v>49</v>
      </c>
      <c r="C7" s="6">
        <v>500</v>
      </c>
      <c r="D7" s="18">
        <v>1100</v>
      </c>
      <c r="E7" s="19">
        <f>MROUND(D7*0.8,25)</f>
        <v>875</v>
      </c>
      <c r="F7" s="6">
        <f>MROUND(C7*400,5000)</f>
        <v>200000</v>
      </c>
      <c r="G7" s="182"/>
      <c r="I7" s="74" t="str">
        <f t="shared" ref="I7:I15" si="0">B7</f>
        <v>Studio</v>
      </c>
      <c r="J7" s="5">
        <f t="shared" ref="J7:J15" si="1">SUMIF($C$21:$C$34,I7,$D$21:$D$34)+SUMIF($J$21:$J$34,I7,$K$21:$K$34)</f>
        <v>100</v>
      </c>
      <c r="K7" s="17">
        <f>J7/SUM($J$7:$J$15)</f>
        <v>0.2</v>
      </c>
      <c r="L7" s="5">
        <f t="shared" ref="L7:L15" si="2">SUMIF($C$21:$C$34,I7,$F$21:$F$34)+SUMIF($J$21:$J$34,I7,$M$21:$M$34)</f>
        <v>105500</v>
      </c>
      <c r="M7" s="17">
        <f t="shared" ref="M7:M15" si="3">L7/SUM($L$7:$L$15)</f>
        <v>0.10784564272936366</v>
      </c>
      <c r="N7" s="31">
        <f>IFERROR(D7*12/C7,0)</f>
        <v>26.4</v>
      </c>
      <c r="O7" s="3"/>
      <c r="X7" s="10"/>
      <c r="Y7" s="10"/>
      <c r="Z7" s="10"/>
      <c r="AA7" s="10"/>
      <c r="AB7" s="10"/>
      <c r="AC7" s="10"/>
      <c r="AD7" s="10"/>
      <c r="AE7" s="10"/>
    </row>
    <row r="8" spans="2:31" x14ac:dyDescent="0.25">
      <c r="B8" s="73" t="s">
        <v>56</v>
      </c>
      <c r="C8" s="6">
        <v>600</v>
      </c>
      <c r="D8" s="18">
        <v>1500</v>
      </c>
      <c r="E8" s="19">
        <f t="shared" ref="E8:E13" si="4">MROUND(D8*0.8,25)</f>
        <v>1200</v>
      </c>
      <c r="F8" s="6">
        <f t="shared" ref="F8:F13" si="5">MROUND(C8*400,5000)</f>
        <v>240000</v>
      </c>
      <c r="G8" s="182"/>
      <c r="I8" s="74" t="str">
        <f t="shared" si="0"/>
        <v>1 Bed Apt Type.1</v>
      </c>
      <c r="J8" s="5">
        <f t="shared" si="1"/>
        <v>100</v>
      </c>
      <c r="K8" s="17">
        <f t="shared" ref="K8:K15" si="6">J8/SUM($J$7:$J$15)</f>
        <v>0.2</v>
      </c>
      <c r="L8" s="5">
        <f t="shared" si="2"/>
        <v>147000</v>
      </c>
      <c r="M8" s="17">
        <f t="shared" si="3"/>
        <v>0.15026833631484796</v>
      </c>
      <c r="N8" s="31">
        <f t="shared" ref="N8:N15" si="7">IFERROR(D8*12/C8,0)</f>
        <v>30</v>
      </c>
      <c r="O8" s="3"/>
      <c r="X8" s="10"/>
      <c r="Y8" s="10"/>
      <c r="Z8" s="10"/>
      <c r="AA8" s="10"/>
      <c r="AB8" s="10"/>
      <c r="AC8" s="10"/>
    </row>
    <row r="9" spans="2:31" x14ac:dyDescent="0.25">
      <c r="B9" s="73" t="s">
        <v>57</v>
      </c>
      <c r="C9" s="6">
        <v>650</v>
      </c>
      <c r="D9" s="18">
        <v>1600</v>
      </c>
      <c r="E9" s="19">
        <f t="shared" si="4"/>
        <v>1275</v>
      </c>
      <c r="F9" s="6">
        <f t="shared" si="5"/>
        <v>260000</v>
      </c>
      <c r="G9" s="182"/>
      <c r="I9" s="74" t="str">
        <f t="shared" si="0"/>
        <v>1 Bed Apt Type 2</v>
      </c>
      <c r="J9" s="5">
        <f t="shared" si="1"/>
        <v>50</v>
      </c>
      <c r="K9" s="17">
        <f t="shared" si="6"/>
        <v>0.1</v>
      </c>
      <c r="L9" s="5">
        <f t="shared" si="2"/>
        <v>76750</v>
      </c>
      <c r="M9" s="17">
        <f t="shared" si="3"/>
        <v>7.8456427293636596E-2</v>
      </c>
      <c r="N9" s="31">
        <f t="shared" si="7"/>
        <v>29.53846153846154</v>
      </c>
      <c r="O9" s="3"/>
    </row>
    <row r="10" spans="2:31" x14ac:dyDescent="0.25">
      <c r="B10" s="73" t="s">
        <v>58</v>
      </c>
      <c r="C10" s="6">
        <v>750</v>
      </c>
      <c r="D10" s="18">
        <v>2200</v>
      </c>
      <c r="E10" s="19">
        <f t="shared" si="4"/>
        <v>1750</v>
      </c>
      <c r="F10" s="6">
        <f t="shared" si="5"/>
        <v>300000</v>
      </c>
      <c r="G10" s="182"/>
      <c r="I10" s="74" t="str">
        <f t="shared" si="0"/>
        <v>2 Bed Apt Type 1</v>
      </c>
      <c r="J10" s="5">
        <f t="shared" si="1"/>
        <v>50</v>
      </c>
      <c r="K10" s="17">
        <f t="shared" si="6"/>
        <v>0.1</v>
      </c>
      <c r="L10" s="5">
        <f t="shared" si="2"/>
        <v>110000</v>
      </c>
      <c r="M10" s="17">
        <f t="shared" si="3"/>
        <v>0.11244569384104268</v>
      </c>
      <c r="N10" s="31">
        <f t="shared" si="7"/>
        <v>35.200000000000003</v>
      </c>
      <c r="O10" s="3"/>
    </row>
    <row r="11" spans="2:31" x14ac:dyDescent="0.25">
      <c r="B11" s="73" t="s">
        <v>59</v>
      </c>
      <c r="C11" s="6">
        <v>800</v>
      </c>
      <c r="D11" s="18">
        <v>2400</v>
      </c>
      <c r="E11" s="19">
        <f t="shared" si="4"/>
        <v>1925</v>
      </c>
      <c r="F11" s="6">
        <f t="shared" si="5"/>
        <v>320000</v>
      </c>
      <c r="G11" s="182"/>
      <c r="I11" s="74" t="str">
        <f t="shared" si="0"/>
        <v>2 Bed Apt Type 2</v>
      </c>
      <c r="J11" s="5">
        <f t="shared" si="1"/>
        <v>100</v>
      </c>
      <c r="K11" s="17">
        <f t="shared" si="6"/>
        <v>0.2</v>
      </c>
      <c r="L11" s="5">
        <f t="shared" si="2"/>
        <v>240000</v>
      </c>
      <c r="M11" s="17">
        <f t="shared" si="3"/>
        <v>0.24533605928954766</v>
      </c>
      <c r="N11" s="31">
        <f t="shared" si="7"/>
        <v>36</v>
      </c>
      <c r="O11" s="3"/>
    </row>
    <row r="12" spans="2:31" x14ac:dyDescent="0.25">
      <c r="B12" s="73" t="s">
        <v>60</v>
      </c>
      <c r="C12" s="6">
        <v>1000</v>
      </c>
      <c r="D12" s="18">
        <v>3000</v>
      </c>
      <c r="E12" s="19">
        <f t="shared" si="4"/>
        <v>2400</v>
      </c>
      <c r="F12" s="6">
        <f t="shared" si="5"/>
        <v>400000</v>
      </c>
      <c r="G12" s="182"/>
      <c r="I12" s="74" t="str">
        <f t="shared" si="0"/>
        <v>3 Bed Apt Type 1</v>
      </c>
      <c r="J12" s="5">
        <f t="shared" si="1"/>
        <v>50</v>
      </c>
      <c r="K12" s="17">
        <f t="shared" si="6"/>
        <v>0.1</v>
      </c>
      <c r="L12" s="5">
        <f t="shared" si="2"/>
        <v>144000</v>
      </c>
      <c r="M12" s="17">
        <f t="shared" si="3"/>
        <v>0.14720163557372859</v>
      </c>
      <c r="N12" s="31">
        <f t="shared" si="7"/>
        <v>36</v>
      </c>
      <c r="O12" s="3"/>
    </row>
    <row r="13" spans="2:31" x14ac:dyDescent="0.25">
      <c r="B13" s="73" t="s">
        <v>61</v>
      </c>
      <c r="C13" s="6">
        <v>1100</v>
      </c>
      <c r="D13" s="18">
        <v>3100</v>
      </c>
      <c r="E13" s="19">
        <f t="shared" si="4"/>
        <v>2475</v>
      </c>
      <c r="F13" s="6">
        <f t="shared" si="5"/>
        <v>440000</v>
      </c>
      <c r="G13" s="182"/>
      <c r="I13" s="74" t="str">
        <f t="shared" si="0"/>
        <v>3 Bed Apt Type 2</v>
      </c>
      <c r="J13" s="5">
        <f t="shared" si="1"/>
        <v>50</v>
      </c>
      <c r="K13" s="17">
        <f t="shared" si="6"/>
        <v>0.1</v>
      </c>
      <c r="L13" s="5">
        <f t="shared" si="2"/>
        <v>155000</v>
      </c>
      <c r="M13" s="17">
        <f t="shared" si="3"/>
        <v>0.15844620495783288</v>
      </c>
      <c r="N13" s="31">
        <f t="shared" si="7"/>
        <v>33.81818181818182</v>
      </c>
      <c r="O13" s="3"/>
    </row>
    <row r="14" spans="2:31" x14ac:dyDescent="0.25">
      <c r="B14" s="73"/>
      <c r="C14" s="6"/>
      <c r="D14" s="18"/>
      <c r="E14" s="19"/>
      <c r="F14" s="6"/>
      <c r="G14" s="182"/>
      <c r="I14" s="74">
        <f t="shared" si="0"/>
        <v>0</v>
      </c>
      <c r="J14" s="5">
        <f t="shared" si="1"/>
        <v>0</v>
      </c>
      <c r="K14" s="17">
        <f t="shared" si="6"/>
        <v>0</v>
      </c>
      <c r="L14" s="5">
        <f t="shared" si="2"/>
        <v>0</v>
      </c>
      <c r="M14" s="17">
        <f t="shared" si="3"/>
        <v>0</v>
      </c>
      <c r="N14" s="31">
        <f t="shared" si="7"/>
        <v>0</v>
      </c>
      <c r="O14" s="3"/>
    </row>
    <row r="15" spans="2:31" x14ac:dyDescent="0.25">
      <c r="B15" s="73"/>
      <c r="C15" s="6"/>
      <c r="D15" s="18"/>
      <c r="E15" s="19"/>
      <c r="F15" s="6"/>
      <c r="G15" s="182"/>
      <c r="I15" s="74">
        <f t="shared" si="0"/>
        <v>0</v>
      </c>
      <c r="J15" s="5">
        <f t="shared" si="1"/>
        <v>0</v>
      </c>
      <c r="K15" s="17">
        <f t="shared" si="6"/>
        <v>0</v>
      </c>
      <c r="L15" s="5">
        <f t="shared" si="2"/>
        <v>0</v>
      </c>
      <c r="M15" s="17">
        <f t="shared" si="3"/>
        <v>0</v>
      </c>
      <c r="N15" s="31">
        <f t="shared" si="7"/>
        <v>0</v>
      </c>
      <c r="O15" s="3"/>
    </row>
    <row r="16" spans="2:31" x14ac:dyDescent="0.25">
      <c r="O16" s="3"/>
    </row>
    <row r="17" spans="2:25" ht="15.75" x14ac:dyDescent="0.25">
      <c r="B17" s="11" t="s">
        <v>22</v>
      </c>
      <c r="C17" s="11"/>
      <c r="D17" s="11"/>
      <c r="E17" s="11"/>
      <c r="F17" s="11"/>
      <c r="G17" s="11"/>
      <c r="H17" s="11"/>
      <c r="I17" s="11"/>
      <c r="J17" s="11"/>
      <c r="K17" s="22"/>
      <c r="L17" s="22"/>
      <c r="M17" s="22"/>
      <c r="N17" s="22"/>
      <c r="O17" s="3"/>
    </row>
    <row r="18" spans="2:25" x14ac:dyDescent="0.25">
      <c r="O18" s="3"/>
    </row>
    <row r="19" spans="2:25" ht="15.75" x14ac:dyDescent="0.25">
      <c r="B19" s="20" t="s">
        <v>32</v>
      </c>
      <c r="I19" s="21" t="s">
        <v>33</v>
      </c>
      <c r="O19" s="3"/>
    </row>
    <row r="20" spans="2:25" x14ac:dyDescent="0.25">
      <c r="B20" s="25" t="s">
        <v>17</v>
      </c>
      <c r="C20" s="25" t="s">
        <v>19</v>
      </c>
      <c r="D20" s="23" t="s">
        <v>16</v>
      </c>
      <c r="E20" s="23" t="s">
        <v>26</v>
      </c>
      <c r="F20" s="23" t="s">
        <v>27</v>
      </c>
      <c r="G20" s="183"/>
      <c r="I20" s="26" t="s">
        <v>17</v>
      </c>
      <c r="J20" s="26" t="s">
        <v>19</v>
      </c>
      <c r="K20" s="24" t="s">
        <v>16</v>
      </c>
      <c r="L20" s="24" t="s">
        <v>26</v>
      </c>
      <c r="M20" s="24" t="s">
        <v>27</v>
      </c>
      <c r="N20" s="24" t="s">
        <v>36</v>
      </c>
      <c r="O20" s="3"/>
    </row>
    <row r="21" spans="2:25" ht="16.5" customHeight="1" thickBot="1" x14ac:dyDescent="0.3">
      <c r="B21" s="12">
        <v>1</v>
      </c>
      <c r="C21" s="73" t="s">
        <v>49</v>
      </c>
      <c r="D21" s="6">
        <v>40</v>
      </c>
      <c r="E21" s="5">
        <f>_xlfn.IFNA(D21*INDEX($C$7:$C$15,MATCH(C21,$B$7:$B$15,0)),0)</f>
        <v>20000</v>
      </c>
      <c r="F21" s="5">
        <f>_xlfn.IFNA(D21*INDEX($D$7:$D$15,MATCH(C21,$B$7:$B$15,0)),0)</f>
        <v>44000</v>
      </c>
      <c r="G21" s="184"/>
      <c r="I21" s="12">
        <v>1</v>
      </c>
      <c r="J21" s="73" t="s">
        <v>49</v>
      </c>
      <c r="K21" s="6">
        <v>10</v>
      </c>
      <c r="L21" s="5">
        <f>_xlfn.IFNA(K21*INDEX($C$7:$C$15,MATCH(J21,$B$7:$B$15,0)),0)</f>
        <v>5000</v>
      </c>
      <c r="M21" s="5">
        <f>(Summary!$I$11="Rent to Council")*_xlfn.IFNA(K21*INDEX($E$7:$E$15,MATCH(J21,$B$7:$B$15,0)),0)</f>
        <v>8750</v>
      </c>
      <c r="N21" s="5">
        <f>(Summary!$I$11="Sale to Council")*_xlfn.IFNA(K21*INDEX($F$7:$F$15,MATCH(J21,$B$7:$B$15,0)),0)</f>
        <v>0</v>
      </c>
      <c r="O21" s="3"/>
      <c r="X21" s="15"/>
      <c r="Y21" s="15"/>
    </row>
    <row r="22" spans="2:25" x14ac:dyDescent="0.25">
      <c r="B22" s="12">
        <v>1</v>
      </c>
      <c r="C22" s="73" t="s">
        <v>56</v>
      </c>
      <c r="D22" s="6">
        <v>50</v>
      </c>
      <c r="E22" s="5">
        <f t="shared" ref="E22:E34" si="8">_xlfn.IFNA(D22*INDEX($C$7:$C$15,MATCH(C22,$B$7:$B$15,0)),0)</f>
        <v>30000</v>
      </c>
      <c r="F22" s="5">
        <f t="shared" ref="F22:F34" si="9">_xlfn.IFNA(D22*INDEX($D$7:$D$15,MATCH(C22,$B$7:$B$15,0)),0)</f>
        <v>75000</v>
      </c>
      <c r="G22" s="184"/>
      <c r="I22" s="12">
        <v>2</v>
      </c>
      <c r="J22" s="73" t="s">
        <v>57</v>
      </c>
      <c r="K22" s="6">
        <v>10</v>
      </c>
      <c r="L22" s="5">
        <f t="shared" ref="L22:L34" si="10">_xlfn.IFNA(K22*INDEX($C$7:$C$15,MATCH(J22,$B$7:$B$15,0)),0)</f>
        <v>6500</v>
      </c>
      <c r="M22" s="5">
        <f>(Summary!$I$11="Rent to Council")*_xlfn.IFNA(K22*INDEX($E$7:$E$15,MATCH(J22,$B$7:$B$15,0)),0)</f>
        <v>12750</v>
      </c>
      <c r="N22" s="5">
        <f>(Summary!$I$11="Sale to Council")*_xlfn.IFNA(K22*INDEX($F$7:$F$15,MATCH(J22,$B$7:$B$15,0)),0)</f>
        <v>0</v>
      </c>
      <c r="O22" s="3"/>
    </row>
    <row r="23" spans="2:25" x14ac:dyDescent="0.25">
      <c r="B23" s="12">
        <v>2</v>
      </c>
      <c r="C23" s="73" t="s">
        <v>57</v>
      </c>
      <c r="D23" s="6">
        <v>40</v>
      </c>
      <c r="E23" s="5">
        <f t="shared" si="8"/>
        <v>26000</v>
      </c>
      <c r="F23" s="5">
        <f t="shared" si="9"/>
        <v>64000</v>
      </c>
      <c r="G23" s="184"/>
      <c r="I23" s="12">
        <v>3</v>
      </c>
      <c r="J23" s="73" t="s">
        <v>60</v>
      </c>
      <c r="K23" s="6">
        <v>10</v>
      </c>
      <c r="L23" s="5">
        <f t="shared" si="10"/>
        <v>10000</v>
      </c>
      <c r="M23" s="5">
        <f>(Summary!$I$11="Rent to Council")*_xlfn.IFNA(K23*INDEX($E$7:$E$15,MATCH(J23,$B$7:$B$15,0)),0)</f>
        <v>24000</v>
      </c>
      <c r="N23" s="5">
        <f>(Summary!$I$11="Sale to Council")*_xlfn.IFNA(K23*INDEX($F$7:$F$15,MATCH(J23,$B$7:$B$15,0)),0)</f>
        <v>0</v>
      </c>
      <c r="O23" s="3"/>
    </row>
    <row r="24" spans="2:25" x14ac:dyDescent="0.25">
      <c r="B24" s="12">
        <v>2</v>
      </c>
      <c r="C24" s="73" t="s">
        <v>58</v>
      </c>
      <c r="D24" s="6">
        <v>50</v>
      </c>
      <c r="E24" s="5">
        <f t="shared" si="8"/>
        <v>37500</v>
      </c>
      <c r="F24" s="5">
        <f t="shared" si="9"/>
        <v>110000</v>
      </c>
      <c r="G24" s="184"/>
      <c r="I24" s="12">
        <v>4</v>
      </c>
      <c r="J24" s="73" t="s">
        <v>49</v>
      </c>
      <c r="K24" s="6">
        <v>10</v>
      </c>
      <c r="L24" s="5">
        <f t="shared" si="10"/>
        <v>5000</v>
      </c>
      <c r="M24" s="5">
        <f>(Summary!$I$11="Rent to Council")*_xlfn.IFNA(K24*INDEX($E$7:$E$15,MATCH(J24,$B$7:$B$15,0)),0)</f>
        <v>8750</v>
      </c>
      <c r="N24" s="5">
        <f>(Summary!$I$11="Sale to Council")*_xlfn.IFNA(K24*INDEX($F$7:$F$15,MATCH(J24,$B$7:$B$15,0)),0)</f>
        <v>0</v>
      </c>
      <c r="O24" s="3"/>
    </row>
    <row r="25" spans="2:25" x14ac:dyDescent="0.25">
      <c r="B25" s="12">
        <v>3</v>
      </c>
      <c r="C25" s="73" t="s">
        <v>60</v>
      </c>
      <c r="D25" s="6">
        <v>40</v>
      </c>
      <c r="E25" s="5">
        <f t="shared" si="8"/>
        <v>40000</v>
      </c>
      <c r="F25" s="5">
        <f t="shared" si="9"/>
        <v>120000</v>
      </c>
      <c r="G25" s="184"/>
      <c r="I25" s="12">
        <v>5</v>
      </c>
      <c r="J25" s="73" t="s">
        <v>56</v>
      </c>
      <c r="K25" s="6">
        <v>10</v>
      </c>
      <c r="L25" s="5">
        <f t="shared" si="10"/>
        <v>6000</v>
      </c>
      <c r="M25" s="5">
        <f>(Summary!$I$11="Rent to Council")*_xlfn.IFNA(K25*INDEX($E$7:$E$15,MATCH(J25,$B$7:$B$15,0)),0)</f>
        <v>12000</v>
      </c>
      <c r="N25" s="5">
        <f>(Summary!$I$11="Sale to Council")*_xlfn.IFNA(K25*INDEX($F$7:$F$15,MATCH(J25,$B$7:$B$15,0)),0)</f>
        <v>0</v>
      </c>
      <c r="O25" s="3"/>
    </row>
    <row r="26" spans="2:25" x14ac:dyDescent="0.25">
      <c r="B26" s="12">
        <v>3</v>
      </c>
      <c r="C26" s="73" t="s">
        <v>59</v>
      </c>
      <c r="D26" s="6">
        <v>50</v>
      </c>
      <c r="E26" s="5">
        <f t="shared" si="8"/>
        <v>40000</v>
      </c>
      <c r="F26" s="5">
        <f t="shared" si="9"/>
        <v>120000</v>
      </c>
      <c r="G26" s="184"/>
      <c r="I26" s="12"/>
      <c r="J26" s="73"/>
      <c r="K26" s="6"/>
      <c r="L26" s="5">
        <f t="shared" si="10"/>
        <v>0</v>
      </c>
      <c r="M26" s="5">
        <f>(Summary!$I$11="Rent to Council")*_xlfn.IFNA(K26*INDEX($E$7:$E$15,MATCH(J26,$B$7:$B$15,0)),0)</f>
        <v>0</v>
      </c>
      <c r="N26" s="5">
        <f>(Summary!$I$11="Sale to Council")*_xlfn.IFNA(K26*INDEX($F$7:$F$15,MATCH(J26,$B$7:$B$15,0)),0)</f>
        <v>0</v>
      </c>
      <c r="O26" s="3"/>
    </row>
    <row r="27" spans="2:25" x14ac:dyDescent="0.25">
      <c r="B27" s="12">
        <v>4</v>
      </c>
      <c r="C27" s="73" t="s">
        <v>61</v>
      </c>
      <c r="D27" s="6">
        <v>50</v>
      </c>
      <c r="E27" s="5">
        <f t="shared" si="8"/>
        <v>55000</v>
      </c>
      <c r="F27" s="5">
        <f t="shared" si="9"/>
        <v>155000</v>
      </c>
      <c r="G27" s="184"/>
      <c r="I27" s="12"/>
      <c r="J27" s="73"/>
      <c r="K27" s="6"/>
      <c r="L27" s="5">
        <f t="shared" si="10"/>
        <v>0</v>
      </c>
      <c r="M27" s="5">
        <f>(Summary!$I$11="Rent to Council")*_xlfn.IFNA(K27*INDEX($E$7:$E$15,MATCH(J27,$B$7:$B$15,0)),0)</f>
        <v>0</v>
      </c>
      <c r="N27" s="5">
        <f>(Summary!$I$11="Sale to Council")*_xlfn.IFNA(K27*INDEX($F$7:$F$15,MATCH(J27,$B$7:$B$15,0)),0)</f>
        <v>0</v>
      </c>
      <c r="O27" s="3"/>
    </row>
    <row r="28" spans="2:25" x14ac:dyDescent="0.25">
      <c r="B28" s="12">
        <v>4</v>
      </c>
      <c r="C28" s="73" t="s">
        <v>49</v>
      </c>
      <c r="D28" s="6">
        <v>40</v>
      </c>
      <c r="E28" s="5">
        <f t="shared" si="8"/>
        <v>20000</v>
      </c>
      <c r="F28" s="5">
        <f t="shared" si="9"/>
        <v>44000</v>
      </c>
      <c r="G28" s="184"/>
      <c r="I28" s="12"/>
      <c r="J28" s="73"/>
      <c r="K28" s="6"/>
      <c r="L28" s="5">
        <f t="shared" si="10"/>
        <v>0</v>
      </c>
      <c r="M28" s="5">
        <f>(Summary!$I$11="Rent to Council")*_xlfn.IFNA(K28*INDEX($E$7:$E$15,MATCH(J28,$B$7:$B$15,0)),0)</f>
        <v>0</v>
      </c>
      <c r="N28" s="5">
        <f>(Summary!$I$11="Sale to Council")*_xlfn.IFNA(K28*INDEX($F$7:$F$15,MATCH(J28,$B$7:$B$15,0)),0)</f>
        <v>0</v>
      </c>
      <c r="O28" s="3"/>
    </row>
    <row r="29" spans="2:25" x14ac:dyDescent="0.25">
      <c r="B29" s="12">
        <v>5</v>
      </c>
      <c r="C29" s="73" t="s">
        <v>56</v>
      </c>
      <c r="D29" s="6">
        <v>40</v>
      </c>
      <c r="E29" s="5">
        <f t="shared" si="8"/>
        <v>24000</v>
      </c>
      <c r="F29" s="5">
        <f t="shared" si="9"/>
        <v>60000</v>
      </c>
      <c r="G29" s="184"/>
      <c r="I29" s="12"/>
      <c r="J29" s="73"/>
      <c r="K29" s="6"/>
      <c r="L29" s="5">
        <f t="shared" si="10"/>
        <v>0</v>
      </c>
      <c r="M29" s="5">
        <f>(Summary!$I$11="Rent to Council")*_xlfn.IFNA(K29*INDEX($E$7:$E$15,MATCH(J29,$B$7:$B$15,0)),0)</f>
        <v>0</v>
      </c>
      <c r="N29" s="5">
        <f>(Summary!$I$11="Sale to Council")*_xlfn.IFNA(K29*INDEX($F$7:$F$15,MATCH(J29,$B$7:$B$15,0)),0)</f>
        <v>0</v>
      </c>
      <c r="O29" s="3"/>
    </row>
    <row r="30" spans="2:25" x14ac:dyDescent="0.25">
      <c r="B30" s="12">
        <v>5</v>
      </c>
      <c r="C30" s="73" t="s">
        <v>59</v>
      </c>
      <c r="D30" s="6">
        <v>50</v>
      </c>
      <c r="E30" s="5">
        <f t="shared" si="8"/>
        <v>40000</v>
      </c>
      <c r="F30" s="5">
        <f t="shared" si="9"/>
        <v>120000</v>
      </c>
      <c r="G30" s="184"/>
      <c r="I30" s="12"/>
      <c r="J30" s="73"/>
      <c r="K30" s="6"/>
      <c r="L30" s="5">
        <f t="shared" si="10"/>
        <v>0</v>
      </c>
      <c r="M30" s="5">
        <f>(Summary!$I$11="Rent to Council")*_xlfn.IFNA(K30*INDEX($E$7:$E$15,MATCH(J30,$B$7:$B$15,0)),0)</f>
        <v>0</v>
      </c>
      <c r="N30" s="5">
        <f>(Summary!$I$11="Sale to Council")*_xlfn.IFNA(K30*INDEX($F$7:$F$15,MATCH(J30,$B$7:$B$15,0)),0)</f>
        <v>0</v>
      </c>
      <c r="O30" s="3"/>
    </row>
    <row r="31" spans="2:25" x14ac:dyDescent="0.25">
      <c r="B31" s="12"/>
      <c r="C31" s="73"/>
      <c r="D31" s="6"/>
      <c r="E31" s="5">
        <f t="shared" si="8"/>
        <v>0</v>
      </c>
      <c r="F31" s="5">
        <f t="shared" si="9"/>
        <v>0</v>
      </c>
      <c r="G31" s="184"/>
      <c r="I31" s="12"/>
      <c r="J31" s="73"/>
      <c r="K31" s="6"/>
      <c r="L31" s="5">
        <f t="shared" si="10"/>
        <v>0</v>
      </c>
      <c r="M31" s="5">
        <f>(Summary!$I$11="Rent to Council")*_xlfn.IFNA(K31*INDEX($E$7:$E$15,MATCH(J31,$B$7:$B$15,0)),0)</f>
        <v>0</v>
      </c>
      <c r="N31" s="5">
        <f>(Summary!$I$11="Sale to Council")*_xlfn.IFNA(K31*INDEX($F$7:$F$15,MATCH(J31,$B$7:$B$15,0)),0)</f>
        <v>0</v>
      </c>
      <c r="O31" s="3"/>
    </row>
    <row r="32" spans="2:25" x14ac:dyDescent="0.25">
      <c r="B32" s="12"/>
      <c r="C32" s="73"/>
      <c r="D32" s="6"/>
      <c r="E32" s="5">
        <f t="shared" si="8"/>
        <v>0</v>
      </c>
      <c r="F32" s="5">
        <f t="shared" si="9"/>
        <v>0</v>
      </c>
      <c r="G32" s="184"/>
      <c r="I32" s="12"/>
      <c r="J32" s="73"/>
      <c r="K32" s="6"/>
      <c r="L32" s="5">
        <f t="shared" si="10"/>
        <v>0</v>
      </c>
      <c r="M32" s="5">
        <f>(Summary!$I$11="Rent to Council")*_xlfn.IFNA(K32*INDEX($E$7:$E$15,MATCH(J32,$B$7:$B$15,0)),0)</f>
        <v>0</v>
      </c>
      <c r="N32" s="5">
        <f>(Summary!$I$11="Sale to Council")*_xlfn.IFNA(K32*INDEX($F$7:$F$15,MATCH(J32,$B$7:$B$15,0)),0)</f>
        <v>0</v>
      </c>
      <c r="O32" s="3"/>
    </row>
    <row r="33" spans="1:15" x14ac:dyDescent="0.25">
      <c r="B33" s="12"/>
      <c r="C33" s="73"/>
      <c r="D33" s="6"/>
      <c r="E33" s="5">
        <f t="shared" si="8"/>
        <v>0</v>
      </c>
      <c r="F33" s="5">
        <f t="shared" si="9"/>
        <v>0</v>
      </c>
      <c r="G33" s="184"/>
      <c r="I33" s="12"/>
      <c r="J33" s="73"/>
      <c r="K33" s="6"/>
      <c r="L33" s="5">
        <f t="shared" si="10"/>
        <v>0</v>
      </c>
      <c r="M33" s="5">
        <f>(Summary!$I$11="Rent to Council")*_xlfn.IFNA(K33*INDEX($E$7:$E$15,MATCH(J33,$B$7:$B$15,0)),0)</f>
        <v>0</v>
      </c>
      <c r="N33" s="5">
        <f>(Summary!$I$11="Sale to Council")*_xlfn.IFNA(K33*INDEX($F$7:$F$15,MATCH(J33,$B$7:$B$15,0)),0)</f>
        <v>0</v>
      </c>
      <c r="O33" s="3"/>
    </row>
    <row r="34" spans="1:15" ht="15.75" thickBot="1" x14ac:dyDescent="0.3">
      <c r="B34" s="96"/>
      <c r="C34" s="97"/>
      <c r="D34" s="81"/>
      <c r="E34" s="83">
        <f t="shared" si="8"/>
        <v>0</v>
      </c>
      <c r="F34" s="83">
        <f t="shared" si="9"/>
        <v>0</v>
      </c>
      <c r="G34" s="184"/>
      <c r="I34" s="96"/>
      <c r="J34" s="97"/>
      <c r="K34" s="81"/>
      <c r="L34" s="83">
        <f t="shared" si="10"/>
        <v>0</v>
      </c>
      <c r="M34" s="83">
        <f>(Summary!$I$11="Rent to Council")*_xlfn.IFNA(K34*INDEX($E$7:$E$15,MATCH(J34,$B$7:$B$15,0)),0)</f>
        <v>0</v>
      </c>
      <c r="N34" s="83">
        <f>(Summary!$I$11="Sale to Council")*_xlfn.IFNA(K34*INDEX($F$7:$F$15,MATCH(J34,$B$7:$B$15,0)),0)</f>
        <v>0</v>
      </c>
      <c r="O34" s="3"/>
    </row>
    <row r="35" spans="1:15" ht="15.75" thickTop="1" x14ac:dyDescent="0.25">
      <c r="B35" s="94" t="s">
        <v>23</v>
      </c>
      <c r="C35" s="95"/>
      <c r="D35" s="79">
        <f>SUM(D21:D34)</f>
        <v>450</v>
      </c>
      <c r="E35" s="79">
        <f>SUM(E21:E34)</f>
        <v>332500</v>
      </c>
      <c r="F35" s="79">
        <f>SUM(F21:F34)</f>
        <v>912000</v>
      </c>
      <c r="G35" s="185"/>
      <c r="I35" s="94" t="s">
        <v>23</v>
      </c>
      <c r="J35" s="95"/>
      <c r="K35" s="79">
        <f>SUM(K21:K34)</f>
        <v>50</v>
      </c>
      <c r="L35" s="79">
        <f>SUM(L21:L34)</f>
        <v>32500</v>
      </c>
      <c r="M35" s="79">
        <f>SUM(M21:M34)</f>
        <v>66250</v>
      </c>
      <c r="N35" s="79">
        <f>SUM(N21:N34)</f>
        <v>0</v>
      </c>
      <c r="O35" s="3"/>
    </row>
    <row r="36" spans="1:15" x14ac:dyDescent="0.25">
      <c r="O36" s="3"/>
    </row>
    <row r="37" spans="1:15" ht="15.75" x14ac:dyDescent="0.25">
      <c r="B37" s="11" t="s">
        <v>24</v>
      </c>
      <c r="C37" s="11"/>
      <c r="D37" s="11"/>
      <c r="E37" s="11"/>
      <c r="F37" s="11"/>
      <c r="G37" s="11"/>
      <c r="H37" s="11"/>
      <c r="I37" s="11"/>
      <c r="J37" s="11"/>
      <c r="K37" s="22"/>
      <c r="L37" s="22"/>
      <c r="M37" s="22"/>
      <c r="N37" s="22"/>
      <c r="O37" s="3"/>
    </row>
    <row r="38" spans="1:15" ht="15.75" thickBot="1" x14ac:dyDescent="0.3">
      <c r="O38" s="3"/>
    </row>
    <row r="39" spans="1:15" x14ac:dyDescent="0.25">
      <c r="A39" s="3"/>
      <c r="B39" s="64" t="s">
        <v>17</v>
      </c>
      <c r="C39" s="65" t="s">
        <v>16</v>
      </c>
      <c r="D39" s="66" t="s">
        <v>37</v>
      </c>
      <c r="E39" s="67" t="s">
        <v>26</v>
      </c>
      <c r="F39" s="67" t="s">
        <v>30</v>
      </c>
      <c r="G39" s="67"/>
      <c r="H39" s="67" t="s">
        <v>28</v>
      </c>
      <c r="I39" s="67" t="s">
        <v>29</v>
      </c>
      <c r="J39" s="67" t="s">
        <v>114</v>
      </c>
      <c r="K39" s="67" t="s">
        <v>27</v>
      </c>
      <c r="L39" s="68" t="s">
        <v>115</v>
      </c>
      <c r="M39" s="68" t="s">
        <v>62</v>
      </c>
      <c r="N39" s="69" t="s">
        <v>45</v>
      </c>
      <c r="O39" s="3"/>
    </row>
    <row r="40" spans="1:15" x14ac:dyDescent="0.25">
      <c r="A40" s="3"/>
      <c r="B40" s="64">
        <v>1</v>
      </c>
      <c r="C40" s="62">
        <f>SUMIF($B$21:$B$34,B40,$D$21:$D$34)+SUMIF($I$21:$I$34,B40,$K$21:$K$34)</f>
        <v>100</v>
      </c>
      <c r="D40" s="5">
        <f>SUMIF($B$21:$B$34,B40,$D$21:$D$34)+(Summary!$I$11="Rent to Council")*SUMIF($I$21:$I$34,B40,$K$21:$K$34)</f>
        <v>100</v>
      </c>
      <c r="E40" s="5">
        <f>SUMIF($B$21:$B$34,B40,$E$21:$E$34)+SUMIF($I$21:$I$34,B40,$L$21:$L$34)</f>
        <v>55000</v>
      </c>
      <c r="F40" s="6">
        <v>72000</v>
      </c>
      <c r="G40" s="6"/>
      <c r="H40" s="14">
        <f t="shared" ref="H40:H45" si="11">IFERROR(E40/F40,0)</f>
        <v>0.76388888888888884</v>
      </c>
      <c r="I40" s="6">
        <v>100</v>
      </c>
      <c r="J40" s="5">
        <f>SUMIF($B$21:$B$34,B40,$D$21:$D$34)</f>
        <v>90</v>
      </c>
      <c r="K40" s="5">
        <f>SUMIF($B$21:$B$34,B40,$F$21:$F$34)</f>
        <v>119000</v>
      </c>
      <c r="L40" s="5">
        <f>(Summary!$I$11="Rent to Council")*SUMIF($I$21:$I$34,B40,$K$21:$K$34)</f>
        <v>10</v>
      </c>
      <c r="M40" s="5">
        <f>SUMIF($I$21:$I$34,B40,$M$21:$M$34)</f>
        <v>8750</v>
      </c>
      <c r="N40" s="30">
        <v>1</v>
      </c>
      <c r="O40" s="3"/>
    </row>
    <row r="41" spans="1:15" x14ac:dyDescent="0.25">
      <c r="B41" s="64">
        <v>2</v>
      </c>
      <c r="C41" s="62">
        <f>SUMIF($B$21:$B$34,B41,$D$21:$D$34)+SUMIF($I$21:$I$34,B41,$K$21:$K$34)</f>
        <v>100</v>
      </c>
      <c r="D41" s="5">
        <f>SUMIF($B$21:$B$34,B41,$D$21:$D$34)+(Summary!$I$11="Rent to Council")*SUMIF($I$21:$I$34,B41,$K$21:$K$34)</f>
        <v>100</v>
      </c>
      <c r="E41" s="5">
        <f>SUMIF($B$21:$B$34,B41,$E$21:$E$34)+SUMIF($I$21:$I$34,B41,$L$21:$L$34)</f>
        <v>70000</v>
      </c>
      <c r="F41" s="6">
        <v>80000</v>
      </c>
      <c r="G41" s="6"/>
      <c r="H41" s="14">
        <f t="shared" si="11"/>
        <v>0.875</v>
      </c>
      <c r="I41" s="6">
        <v>100</v>
      </c>
      <c r="J41" s="5">
        <f>SUMIF($B$21:$B$34,B41,$D$21:$D$34)</f>
        <v>90</v>
      </c>
      <c r="K41" s="5">
        <f>SUMIF($B$21:$B$34,B41,$F$21:$F$34)</f>
        <v>174000</v>
      </c>
      <c r="L41" s="5">
        <f>(Summary!$I$11="Rent to Council")*SUMIF($I$21:$I$34,B41,$K$21:$K$34)</f>
        <v>10</v>
      </c>
      <c r="M41" s="5">
        <f>SUMIF($I$21:$I$34,B41,$M$21:$M$34)</f>
        <v>12750</v>
      </c>
      <c r="N41" s="30">
        <v>1</v>
      </c>
      <c r="O41" s="3"/>
    </row>
    <row r="42" spans="1:15" x14ac:dyDescent="0.25">
      <c r="B42" s="64">
        <v>3</v>
      </c>
      <c r="C42" s="62">
        <f>SUMIF($B$21:$B$34,B42,$D$21:$D$34)+SUMIF($I$21:$I$34,B42,$K$21:$K$34)</f>
        <v>100</v>
      </c>
      <c r="D42" s="5">
        <f>SUMIF($B$21:$B$34,B42,$D$21:$D$34)+(Summary!$I$11="Rent to Council")*SUMIF($I$21:$I$34,B42,$K$21:$K$34)</f>
        <v>100</v>
      </c>
      <c r="E42" s="5">
        <f>SUMIF($B$21:$B$34,B42,$E$21:$E$34)+SUMIF($I$21:$I$34,B42,$L$21:$L$34)</f>
        <v>90000</v>
      </c>
      <c r="F42" s="6">
        <v>105000</v>
      </c>
      <c r="G42" s="6"/>
      <c r="H42" s="14">
        <f t="shared" si="11"/>
        <v>0.8571428571428571</v>
      </c>
      <c r="I42" s="6">
        <v>100</v>
      </c>
      <c r="J42" s="5">
        <f>SUMIF($B$21:$B$34,B42,$D$21:$D$34)</f>
        <v>90</v>
      </c>
      <c r="K42" s="5">
        <f>SUMIF($B$21:$B$34,B42,$F$21:$F$34)</f>
        <v>240000</v>
      </c>
      <c r="L42" s="5">
        <f>(Summary!$I$11="Rent to Council")*SUMIF($I$21:$I$34,B42,$K$21:$K$34)</f>
        <v>10</v>
      </c>
      <c r="M42" s="5">
        <f>SUMIF($I$21:$I$34,B42,$M$21:$M$34)</f>
        <v>24000</v>
      </c>
      <c r="N42" s="30">
        <v>1</v>
      </c>
      <c r="O42" s="3"/>
    </row>
    <row r="43" spans="1:15" x14ac:dyDescent="0.25">
      <c r="B43" s="64">
        <v>4</v>
      </c>
      <c r="C43" s="62">
        <f>SUMIF($B$21:$B$34,B43,$D$21:$D$34)+SUMIF($I$21:$I$34,B43,$K$21:$K$34)</f>
        <v>100</v>
      </c>
      <c r="D43" s="5">
        <f>SUMIF($B$21:$B$34,B43,$D$21:$D$34)+(Summary!$I$11="Rent to Council")*SUMIF($I$21:$I$34,B43,$K$21:$K$34)</f>
        <v>100</v>
      </c>
      <c r="E43" s="5">
        <f>SUMIF($B$21:$B$34,B43,$E$21:$E$34)+SUMIF($I$21:$I$34,B43,$L$21:$L$34)</f>
        <v>80000</v>
      </c>
      <c r="F43" s="6">
        <v>93000</v>
      </c>
      <c r="G43" s="6"/>
      <c r="H43" s="14">
        <f t="shared" si="11"/>
        <v>0.86021505376344087</v>
      </c>
      <c r="I43" s="6">
        <v>100</v>
      </c>
      <c r="J43" s="5">
        <f>SUMIF($B$21:$B$34,B43,$D$21:$D$34)</f>
        <v>90</v>
      </c>
      <c r="K43" s="5">
        <f>SUMIF($B$21:$B$34,B43,$F$21:$F$34)</f>
        <v>199000</v>
      </c>
      <c r="L43" s="5">
        <f>(Summary!$I$11="Rent to Council")*SUMIF($I$21:$I$34,B43,$K$21:$K$34)</f>
        <v>10</v>
      </c>
      <c r="M43" s="5">
        <f>SUMIF($I$21:$I$34,B43,$M$21:$M$34)</f>
        <v>8750</v>
      </c>
      <c r="N43" s="30">
        <v>1</v>
      </c>
      <c r="O43" s="3"/>
    </row>
    <row r="44" spans="1:15" ht="15.75" thickBot="1" x14ac:dyDescent="0.3">
      <c r="B44" s="86">
        <v>5</v>
      </c>
      <c r="C44" s="88">
        <f>SUMIF($B$21:$B$34,B44,$D$21:$D$34)+SUMIF($I$21:$I$34,B44,$K$21:$K$34)</f>
        <v>100</v>
      </c>
      <c r="D44" s="83">
        <f>SUMIF($B$21:$B$34,B44,$D$21:$D$34)+(Summary!$I$11="Rent to Council")*SUMIF($I$21:$I$34,B44,$K$21:$K$34)</f>
        <v>100</v>
      </c>
      <c r="E44" s="83">
        <f>SUMIF($B$21:$B$34,B44,$E$21:$E$34)+SUMIF($I$21:$I$34,B44,$L$21:$L$34)</f>
        <v>70000</v>
      </c>
      <c r="F44" s="81">
        <v>80000</v>
      </c>
      <c r="G44" s="81"/>
      <c r="H44" s="84">
        <f t="shared" si="11"/>
        <v>0.875</v>
      </c>
      <c r="I44" s="81">
        <v>100</v>
      </c>
      <c r="J44" s="83">
        <f>SUMIF($B$21:$B$34,B44,$D$21:$D$34)</f>
        <v>90</v>
      </c>
      <c r="K44" s="83">
        <f>SUMIF($B$21:$B$34,B44,$F$21:$F$34)</f>
        <v>180000</v>
      </c>
      <c r="L44" s="83">
        <f>(Summary!$I$11="Rent to Council")*SUMIF($I$21:$I$34,B44,$K$21:$K$34)</f>
        <v>10</v>
      </c>
      <c r="M44" s="83">
        <f>SUMIF($I$21:$I$34,B44,$M$21:$M$34)</f>
        <v>12000</v>
      </c>
      <c r="N44" s="93">
        <v>1</v>
      </c>
      <c r="O44" s="3"/>
    </row>
    <row r="45" spans="1:15" ht="16.5" thickTop="1" thickBot="1" x14ac:dyDescent="0.3">
      <c r="B45" s="90" t="s">
        <v>23</v>
      </c>
      <c r="C45" s="87">
        <f>SUM(C40:C44)</f>
        <v>500</v>
      </c>
      <c r="D45" s="79">
        <f>SUM(D40:D44)</f>
        <v>500</v>
      </c>
      <c r="E45" s="79">
        <f>SUM(E40:E44)</f>
        <v>365000</v>
      </c>
      <c r="F45" s="79">
        <f>SUM(F40:F44)</f>
        <v>430000</v>
      </c>
      <c r="G45" s="79"/>
      <c r="H45" s="91">
        <f t="shared" si="11"/>
        <v>0.84883720930232553</v>
      </c>
      <c r="I45" s="79">
        <f>SUM(I40:I44)</f>
        <v>500</v>
      </c>
      <c r="J45" s="79">
        <f>SUM(J40:J44)</f>
        <v>450</v>
      </c>
      <c r="K45" s="79">
        <f>SUM(K40:K44)</f>
        <v>912000</v>
      </c>
      <c r="L45" s="76">
        <f>SUM(L40:L44)</f>
        <v>50</v>
      </c>
      <c r="M45" s="76">
        <f>SUM(M40:M44)</f>
        <v>66250</v>
      </c>
      <c r="N45" s="92">
        <f>MAX(N40:N44)</f>
        <v>1</v>
      </c>
      <c r="O45" s="3"/>
    </row>
    <row r="46" spans="1:15" x14ac:dyDescent="0.25">
      <c r="O46" s="3"/>
    </row>
    <row r="47" spans="1:15" x14ac:dyDescent="0.25">
      <c r="O47" s="3"/>
    </row>
    <row r="48" spans="1:15" s="15" customFormat="1" ht="19.5" thickBot="1" x14ac:dyDescent="0.35">
      <c r="B48" s="16" t="s">
        <v>41</v>
      </c>
    </row>
    <row r="50" spans="2:23" ht="15.75" x14ac:dyDescent="0.25">
      <c r="B50" s="11" t="s">
        <v>44</v>
      </c>
      <c r="C50" s="11"/>
      <c r="D50" s="11"/>
      <c r="E50" s="11"/>
      <c r="F50" s="11"/>
      <c r="G50" s="11"/>
      <c r="H50" s="11"/>
      <c r="I50" s="11"/>
      <c r="J50" s="11"/>
      <c r="K50" s="22"/>
      <c r="L50" s="22"/>
      <c r="M50" s="22"/>
      <c r="N50" s="22"/>
      <c r="Q50" s="3"/>
      <c r="R50" s="3"/>
      <c r="S50" s="3"/>
      <c r="T50" s="3"/>
      <c r="U50" s="3"/>
      <c r="V50" s="3"/>
      <c r="W50" s="3"/>
    </row>
    <row r="52" spans="2:23" x14ac:dyDescent="0.25">
      <c r="B52" s="70" t="s">
        <v>31</v>
      </c>
      <c r="C52" s="65" t="s">
        <v>38</v>
      </c>
      <c r="D52" s="67" t="s">
        <v>39</v>
      </c>
      <c r="E52" s="67" t="s">
        <v>40</v>
      </c>
      <c r="F52" s="67" t="s">
        <v>43</v>
      </c>
      <c r="G52" s="67" t="s">
        <v>296</v>
      </c>
      <c r="H52" s="67" t="s">
        <v>42</v>
      </c>
      <c r="I52" s="71">
        <v>3</v>
      </c>
      <c r="J52" s="66" t="s">
        <v>37</v>
      </c>
      <c r="K52" s="66" t="s">
        <v>30</v>
      </c>
      <c r="L52" s="66" t="s">
        <v>29</v>
      </c>
      <c r="M52" s="66" t="s">
        <v>27</v>
      </c>
      <c r="N52" s="72" t="s">
        <v>62</v>
      </c>
    </row>
    <row r="53" spans="2:23" x14ac:dyDescent="0.25">
      <c r="B53" s="64">
        <v>1</v>
      </c>
      <c r="C53" s="63">
        <f>EDATE(Summary!G6,5)</f>
        <v>44348</v>
      </c>
      <c r="D53" s="6">
        <v>18</v>
      </c>
      <c r="E53" s="28">
        <f>EDATE(C53,D53)</f>
        <v>44896</v>
      </c>
      <c r="F53" s="5">
        <f>K53*'Dev Cost Schedule'!$C$59+L53*'Dev Cost Schedule'!$C$62+J53*'Dev Cost Schedule'!$C$64</f>
        <v>92750000</v>
      </c>
      <c r="G53" s="5">
        <f>SUMIF($N$40:$N$44,B53,$C$40:$C$44)</f>
        <v>500</v>
      </c>
      <c r="H53" s="14">
        <f>F53/SUM($F$53:$F$57)</f>
        <v>1</v>
      </c>
      <c r="I53" s="28">
        <f>EDATE(E53,-$I$52)</f>
        <v>44805</v>
      </c>
      <c r="J53" s="5">
        <f>SUMIF($N$40:$N$44,B53,$D$40:$D$44)</f>
        <v>500</v>
      </c>
      <c r="K53" s="5">
        <f>SUMIF($N$40:$N$44,B53,$F$40:$F$44)</f>
        <v>430000</v>
      </c>
      <c r="L53" s="5">
        <f>SUMIF($N$40:$N$44,B53,$I$40:$I$44)</f>
        <v>500</v>
      </c>
      <c r="M53" s="5">
        <f>SUMIF($N$40:$N$44,B53,$K$40:$K$44)</f>
        <v>912000</v>
      </c>
      <c r="N53" s="5">
        <f>SUMIF($N$40:$N$44,B53,$M$40:$M$44)</f>
        <v>66250</v>
      </c>
    </row>
    <row r="54" spans="2:23" x14ac:dyDescent="0.25">
      <c r="B54" s="64">
        <v>2</v>
      </c>
      <c r="C54" s="63">
        <f>EDATE(C53,4)</f>
        <v>44470</v>
      </c>
      <c r="D54" s="6">
        <v>15</v>
      </c>
      <c r="E54" s="28">
        <f>EDATE(C54,D54)</f>
        <v>44927</v>
      </c>
      <c r="F54" s="5">
        <f>K54*'Dev Cost Schedule'!$C$59+L54*'Dev Cost Schedule'!$C$62+J54*'Dev Cost Schedule'!$C$64</f>
        <v>0</v>
      </c>
      <c r="G54" s="5">
        <f t="shared" ref="G54:G57" si="12">SUMIF($N$40:$N$44,B54,$C$40:$C$44)</f>
        <v>0</v>
      </c>
      <c r="H54" s="14">
        <f>F54/SUM($F$53:$F$57)</f>
        <v>0</v>
      </c>
      <c r="I54" s="28">
        <f>EDATE(E54,-$I$52)</f>
        <v>44835</v>
      </c>
      <c r="J54" s="5">
        <f>SUMIF($N$40:$N$44,B54,$D$40:$D$44)</f>
        <v>0</v>
      </c>
      <c r="K54" s="5">
        <f>SUMIF($N$40:$N$44,B54,$F$40:$F$44)</f>
        <v>0</v>
      </c>
      <c r="L54" s="5">
        <f>SUMIF($N$40:$N$44,B54,$I$40:$I$44)</f>
        <v>0</v>
      </c>
      <c r="M54" s="5">
        <f>SUMIF($N$40:$N$44,B54,$K$40:$K$44)</f>
        <v>0</v>
      </c>
      <c r="N54" s="5">
        <f>SUMIF($N$40:$N$44,B54,$M$40:$M$44)</f>
        <v>0</v>
      </c>
    </row>
    <row r="55" spans="2:23" x14ac:dyDescent="0.25">
      <c r="B55" s="64">
        <v>3</v>
      </c>
      <c r="C55" s="63">
        <f>EDATE(C54,4)</f>
        <v>44593</v>
      </c>
      <c r="D55" s="6">
        <v>16</v>
      </c>
      <c r="E55" s="28">
        <f>EDATE(C55,D55)</f>
        <v>45078</v>
      </c>
      <c r="F55" s="5">
        <f>K55*'Dev Cost Schedule'!$C$59+L55*'Dev Cost Schedule'!$C$62+J55*'Dev Cost Schedule'!$C$64</f>
        <v>0</v>
      </c>
      <c r="G55" s="5">
        <f t="shared" si="12"/>
        <v>0</v>
      </c>
      <c r="H55" s="14">
        <f>F55/SUM($F$53:$F$57)</f>
        <v>0</v>
      </c>
      <c r="I55" s="28">
        <f>EDATE(E55,-$I$52)</f>
        <v>44986</v>
      </c>
      <c r="J55" s="5">
        <f>SUMIF($N$40:$N$44,B55,$D$40:$D$44)</f>
        <v>0</v>
      </c>
      <c r="K55" s="5">
        <f>SUMIF($N$40:$N$44,B55,$F$40:$F$44)</f>
        <v>0</v>
      </c>
      <c r="L55" s="5">
        <f>SUMIF($N$40:$N$44,B55,$I$40:$I$44)</f>
        <v>0</v>
      </c>
      <c r="M55" s="5">
        <f>SUMIF($N$40:$N$44,B55,$K$40:$K$44)</f>
        <v>0</v>
      </c>
      <c r="N55" s="5">
        <f>SUMIF($N$40:$N$44,B55,$M$40:$M$44)</f>
        <v>0</v>
      </c>
    </row>
    <row r="56" spans="2:23" x14ac:dyDescent="0.25">
      <c r="B56" s="64">
        <v>4</v>
      </c>
      <c r="C56" s="63">
        <f>EDATE(C55,4)</f>
        <v>44713</v>
      </c>
      <c r="D56" s="6">
        <v>18</v>
      </c>
      <c r="E56" s="28">
        <f>EDATE(C56,D56)</f>
        <v>45261</v>
      </c>
      <c r="F56" s="5">
        <f>K56*'Dev Cost Schedule'!$C$59+L56*'Dev Cost Schedule'!$C$62+J56*'Dev Cost Schedule'!$C$64</f>
        <v>0</v>
      </c>
      <c r="G56" s="5">
        <f t="shared" si="12"/>
        <v>0</v>
      </c>
      <c r="H56" s="14">
        <f>F56/SUM($F$53:$F$57)</f>
        <v>0</v>
      </c>
      <c r="I56" s="28">
        <f>EDATE(E56,-$I$52)</f>
        <v>45170</v>
      </c>
      <c r="J56" s="5">
        <f>SUMIF($N$40:$N$44,B56,$D$40:$D$44)</f>
        <v>0</v>
      </c>
      <c r="K56" s="5">
        <f>SUMIF($N$40:$N$44,B56,$F$40:$F$44)</f>
        <v>0</v>
      </c>
      <c r="L56" s="5">
        <f>SUMIF($N$40:$N$44,B56,$I$40:$I$44)</f>
        <v>0</v>
      </c>
      <c r="M56" s="5">
        <f>SUMIF($N$40:$N$44,B56,$K$40:$K$44)</f>
        <v>0</v>
      </c>
      <c r="N56" s="5">
        <f>SUMIF($N$40:$N$44,B56,$M$40:$M$44)</f>
        <v>0</v>
      </c>
    </row>
    <row r="57" spans="2:23" ht="15.75" thickBot="1" x14ac:dyDescent="0.3">
      <c r="B57" s="86">
        <v>5</v>
      </c>
      <c r="C57" s="80">
        <f>EDATE(C56,4)</f>
        <v>44835</v>
      </c>
      <c r="D57" s="81">
        <v>20</v>
      </c>
      <c r="E57" s="82">
        <f>EDATE(C57,D57)</f>
        <v>45444</v>
      </c>
      <c r="F57" s="83">
        <f>K57*'Dev Cost Schedule'!$C$59+L57*'Dev Cost Schedule'!$C$62+J57*'Dev Cost Schedule'!$C$64</f>
        <v>0</v>
      </c>
      <c r="G57" s="83">
        <f t="shared" si="12"/>
        <v>0</v>
      </c>
      <c r="H57" s="84">
        <f>F57/SUM($F$53:$F$57)</f>
        <v>0</v>
      </c>
      <c r="I57" s="82">
        <f>EDATE(E57,-$I$52)</f>
        <v>45352</v>
      </c>
      <c r="J57" s="83">
        <f>SUMIF($N$40:$N$44,B57,$D$40:$D$44)</f>
        <v>0</v>
      </c>
      <c r="K57" s="83">
        <f>SUMIF($N$40:$N$44,B57,$F$40:$F$44)</f>
        <v>0</v>
      </c>
      <c r="L57" s="83">
        <f>SUMIF($N$40:$N$44,B57,$I$40:$I$44)</f>
        <v>0</v>
      </c>
      <c r="M57" s="83">
        <f>SUMIF($N$40:$N$44,B57,$K$40:$K$44)</f>
        <v>0</v>
      </c>
      <c r="N57" s="83">
        <f>SUMIF($N$40:$N$44,B57,$M$40:$M$44)</f>
        <v>0</v>
      </c>
    </row>
    <row r="58" spans="2:23" ht="15.75" thickTop="1" x14ac:dyDescent="0.25">
      <c r="B58" s="85" t="s">
        <v>23</v>
      </c>
      <c r="C58" s="75">
        <f>MIN(C53:C57)</f>
        <v>44348</v>
      </c>
      <c r="D58" s="76">
        <f ca="1">DATEDIF(C58,E58,"m")</f>
        <v>18</v>
      </c>
      <c r="E58" s="77">
        <f ca="1">MAX(E53:OFFSET(E52,N45,0))</f>
        <v>44896</v>
      </c>
      <c r="F58" s="76"/>
      <c r="G58" s="76">
        <f>SUM(G53:G57)</f>
        <v>500</v>
      </c>
      <c r="H58" s="76"/>
      <c r="I58" s="78"/>
      <c r="J58" s="79">
        <f>SUM(J53:J57)</f>
        <v>500</v>
      </c>
      <c r="K58" s="79">
        <f>SUM(K53:K57)</f>
        <v>430000</v>
      </c>
      <c r="L58" s="79">
        <f>SUM(L53:L57)</f>
        <v>500</v>
      </c>
      <c r="M58" s="79">
        <f>SUM(M53:M57)</f>
        <v>912000</v>
      </c>
      <c r="N58" s="79">
        <f>SUM(N53:N57)</f>
        <v>66250</v>
      </c>
    </row>
    <row r="60" spans="2:23" s="15" customFormat="1" ht="19.5" thickBot="1" x14ac:dyDescent="0.35">
      <c r="B60" s="16" t="s">
        <v>108</v>
      </c>
    </row>
    <row r="62" spans="2:23" ht="15.75" x14ac:dyDescent="0.25">
      <c r="B62" s="11" t="s">
        <v>95</v>
      </c>
      <c r="C62" s="11"/>
      <c r="D62" s="11"/>
      <c r="E62" s="11"/>
      <c r="F62" s="11"/>
      <c r="G62" s="11"/>
      <c r="H62" s="11"/>
      <c r="I62" s="29"/>
      <c r="K62" s="60" t="s">
        <v>139</v>
      </c>
      <c r="L62" s="60"/>
      <c r="M62" s="60"/>
      <c r="N62" s="60"/>
    </row>
    <row r="64" spans="2:23" x14ac:dyDescent="0.25">
      <c r="B64" s="64" t="s">
        <v>31</v>
      </c>
      <c r="C64" s="65" t="s">
        <v>112</v>
      </c>
      <c r="D64" s="68" t="s">
        <v>113</v>
      </c>
      <c r="E64" s="67" t="s">
        <v>109</v>
      </c>
      <c r="F64" s="67" t="s">
        <v>110</v>
      </c>
      <c r="G64" s="67" t="s">
        <v>111</v>
      </c>
      <c r="H64" s="67" t="s">
        <v>116</v>
      </c>
      <c r="K64" s="67" t="s">
        <v>136</v>
      </c>
      <c r="L64" s="68" t="s">
        <v>137</v>
      </c>
      <c r="M64" s="67" t="s">
        <v>138</v>
      </c>
      <c r="N64" s="67" t="s">
        <v>157</v>
      </c>
    </row>
    <row r="65" spans="2:14" x14ac:dyDescent="0.25">
      <c r="B65" s="64">
        <v>1</v>
      </c>
      <c r="C65" s="62">
        <f>SUMIF($N$40:$N$44,B65,$J$40:$J$44)</f>
        <v>450</v>
      </c>
      <c r="D65" s="5">
        <f>SUMIF($N$40:$N$44,B65,$L$40:$L$44)</f>
        <v>50</v>
      </c>
      <c r="E65" s="28">
        <f>EDATE(E53,1)</f>
        <v>44927</v>
      </c>
      <c r="F65" s="48">
        <f>'Income_Expenditure Schedule'!$C$97</f>
        <v>4</v>
      </c>
      <c r="G65" s="5">
        <f>ROUND(C65/F65,0)</f>
        <v>113</v>
      </c>
      <c r="H65" s="5">
        <f>ROUND(C65*'Income_Expenditure Schedule'!$E$102,0)</f>
        <v>9</v>
      </c>
      <c r="K65" s="5">
        <f>M53*12*0.75/Summary!$I$14</f>
        <v>182400000</v>
      </c>
      <c r="L65" s="5">
        <f>N53*12*0.75/Summary!$I$14</f>
        <v>13250000</v>
      </c>
      <c r="M65" s="5">
        <f>SUM(K65:L65)</f>
        <v>195650000</v>
      </c>
      <c r="N65" s="5">
        <f>M65*'Income_Expenditure Schedule'!$C$80</f>
        <v>97825000</v>
      </c>
    </row>
    <row r="66" spans="2:14" x14ac:dyDescent="0.25">
      <c r="B66" s="64">
        <v>2</v>
      </c>
      <c r="C66" s="62">
        <f>SUMIF($N$40:$N$44,B66,$J$40:$J$44)</f>
        <v>0</v>
      </c>
      <c r="D66" s="5">
        <f>SUMIF($N$40:$N$44,B66,$L$40:$L$44)</f>
        <v>0</v>
      </c>
      <c r="E66" s="28">
        <f>EDATE(E54,1)</f>
        <v>44958</v>
      </c>
      <c r="F66" s="48">
        <f>'Income_Expenditure Schedule'!$C$97</f>
        <v>4</v>
      </c>
      <c r="G66" s="5">
        <f>ROUND(C66/F66,0)</f>
        <v>0</v>
      </c>
      <c r="H66" s="5">
        <f>ROUND(C66*'Income_Expenditure Schedule'!$E$102,0)</f>
        <v>0</v>
      </c>
      <c r="K66" s="5">
        <f>M54*12*0.75/Summary!$I$14</f>
        <v>0</v>
      </c>
      <c r="L66" s="5">
        <f>N54*12*0.75/Summary!$I$14</f>
        <v>0</v>
      </c>
      <c r="M66" s="5">
        <f t="shared" ref="M66:M69" si="13">SUM(K66:L66)</f>
        <v>0</v>
      </c>
      <c r="N66" s="5">
        <f>M66*'Income_Expenditure Schedule'!$C$80</f>
        <v>0</v>
      </c>
    </row>
    <row r="67" spans="2:14" x14ac:dyDescent="0.25">
      <c r="B67" s="64">
        <v>3</v>
      </c>
      <c r="C67" s="62">
        <f>SUMIF($N$40:$N$44,B67,$J$40:$J$44)</f>
        <v>0</v>
      </c>
      <c r="D67" s="5">
        <f>SUMIF($N$40:$N$44,B67,$L$40:$L$44)</f>
        <v>0</v>
      </c>
      <c r="E67" s="28">
        <f>EDATE(E55,1)</f>
        <v>45108</v>
      </c>
      <c r="F67" s="48">
        <f>'Income_Expenditure Schedule'!$C$97</f>
        <v>4</v>
      </c>
      <c r="G67" s="5">
        <f>ROUND(C67/F67,0)</f>
        <v>0</v>
      </c>
      <c r="H67" s="5">
        <f>ROUND(C67*'Income_Expenditure Schedule'!$E$102,0)</f>
        <v>0</v>
      </c>
      <c r="K67" s="5">
        <f>M55*12*0.75/Summary!$I$14</f>
        <v>0</v>
      </c>
      <c r="L67" s="5">
        <f>N55*12*0.75/Summary!$I$14</f>
        <v>0</v>
      </c>
      <c r="M67" s="5">
        <f t="shared" si="13"/>
        <v>0</v>
      </c>
      <c r="N67" s="5">
        <f>M67*'Income_Expenditure Schedule'!$C$80</f>
        <v>0</v>
      </c>
    </row>
    <row r="68" spans="2:14" x14ac:dyDescent="0.25">
      <c r="B68" s="64">
        <v>4</v>
      </c>
      <c r="C68" s="62">
        <f>SUMIF($N$40:$N$44,B68,$J$40:$J$44)</f>
        <v>0</v>
      </c>
      <c r="D68" s="5">
        <f>SUMIF($N$40:$N$44,B68,$L$40:$L$44)</f>
        <v>0</v>
      </c>
      <c r="E68" s="28">
        <f>EDATE(E56,1)</f>
        <v>45292</v>
      </c>
      <c r="F68" s="48">
        <f>'Income_Expenditure Schedule'!$C$97</f>
        <v>4</v>
      </c>
      <c r="G68" s="5">
        <f>ROUND(C68/F68,0)</f>
        <v>0</v>
      </c>
      <c r="H68" s="5">
        <f>ROUND(C68*'Income_Expenditure Schedule'!$E$102,0)</f>
        <v>0</v>
      </c>
      <c r="K68" s="5">
        <f>M56*12*0.75/Summary!$I$14</f>
        <v>0</v>
      </c>
      <c r="L68" s="5">
        <f>N56*12*0.75/Summary!$I$14</f>
        <v>0</v>
      </c>
      <c r="M68" s="5">
        <f t="shared" si="13"/>
        <v>0</v>
      </c>
      <c r="N68" s="5">
        <f>M68*'Income_Expenditure Schedule'!$C$80</f>
        <v>0</v>
      </c>
    </row>
    <row r="69" spans="2:14" ht="15.75" thickBot="1" x14ac:dyDescent="0.3">
      <c r="B69" s="86">
        <v>5</v>
      </c>
      <c r="C69" s="88">
        <f>SUMIF($N$40:$N$44,B69,$J$40:$J$44)</f>
        <v>0</v>
      </c>
      <c r="D69" s="83">
        <f>SUMIF($N$40:$N$44,B69,$L$40:$L$44)</f>
        <v>0</v>
      </c>
      <c r="E69" s="82">
        <f>EDATE(E57,1)</f>
        <v>45474</v>
      </c>
      <c r="F69" s="89">
        <f>'Income_Expenditure Schedule'!$C$97</f>
        <v>4</v>
      </c>
      <c r="G69" s="83">
        <f>ROUND(C69/F69,0)</f>
        <v>0</v>
      </c>
      <c r="H69" s="83">
        <f>ROUND(C69*'Income_Expenditure Schedule'!$E$102,0)</f>
        <v>0</v>
      </c>
      <c r="K69" s="83">
        <f>M57*12*0.75/Summary!$I$14</f>
        <v>0</v>
      </c>
      <c r="L69" s="83">
        <f>N57*12*0.75/Summary!$I$14</f>
        <v>0</v>
      </c>
      <c r="M69" s="83">
        <f t="shared" si="13"/>
        <v>0</v>
      </c>
      <c r="N69" s="83">
        <f>M69*'Income_Expenditure Schedule'!$C$80</f>
        <v>0</v>
      </c>
    </row>
    <row r="70" spans="2:14" ht="15.75" thickTop="1" x14ac:dyDescent="0.25">
      <c r="B70" s="85" t="s">
        <v>23</v>
      </c>
      <c r="C70" s="87">
        <f>SUM(C65:C69)</f>
        <v>450</v>
      </c>
      <c r="D70" s="79">
        <f>SUM(D65:D69)</f>
        <v>50</v>
      </c>
      <c r="E70" s="79"/>
      <c r="F70" s="79"/>
      <c r="G70" s="79"/>
      <c r="H70" s="79">
        <f>SUM(H65:H69)</f>
        <v>9</v>
      </c>
      <c r="K70" s="79">
        <f>SUM(K65:K69)</f>
        <v>182400000</v>
      </c>
      <c r="L70" s="79">
        <f>SUM(L65:L69)</f>
        <v>13250000</v>
      </c>
      <c r="M70" s="79">
        <f>SUM(M65:M69)</f>
        <v>195650000</v>
      </c>
      <c r="N70" s="79">
        <f>SUM(N65:N69)</f>
        <v>97825000</v>
      </c>
    </row>
    <row r="71" spans="2:14" x14ac:dyDescent="0.25">
      <c r="B71" s="10"/>
      <c r="C71" s="10"/>
      <c r="D71" s="10"/>
      <c r="E71" s="10"/>
    </row>
    <row r="72" spans="2:14" s="15" customFormat="1" ht="19.5" thickBot="1" x14ac:dyDescent="0.35">
      <c r="B72" s="132" t="s">
        <v>272</v>
      </c>
      <c r="C72" s="131"/>
      <c r="D72" s="131"/>
      <c r="E72" s="131"/>
    </row>
    <row r="73" spans="2:14" x14ac:dyDescent="0.25">
      <c r="B73" s="10"/>
      <c r="C73" s="10"/>
      <c r="D73" s="10"/>
      <c r="E73" s="10"/>
      <c r="H73" s="3"/>
      <c r="I73" s="3"/>
      <c r="J73" s="3"/>
    </row>
    <row r="74" spans="2:14" ht="15.75" x14ac:dyDescent="0.25">
      <c r="B74" s="11" t="s">
        <v>17</v>
      </c>
      <c r="C74" s="11"/>
      <c r="D74" s="10"/>
      <c r="E74" s="11" t="s">
        <v>31</v>
      </c>
      <c r="F74" s="11"/>
      <c r="G74" s="11"/>
      <c r="H74" s="29"/>
      <c r="I74" s="3"/>
      <c r="J74" s="3"/>
    </row>
    <row r="75" spans="2:14" x14ac:dyDescent="0.25">
      <c r="B75" s="10"/>
      <c r="C75" s="10"/>
      <c r="D75" s="10"/>
      <c r="E75" s="10"/>
      <c r="H75" s="3"/>
      <c r="I75" s="3"/>
      <c r="J75" s="3"/>
    </row>
    <row r="76" spans="2:14" x14ac:dyDescent="0.25">
      <c r="B76" s="64" t="s">
        <v>17</v>
      </c>
      <c r="C76" s="68" t="s">
        <v>274</v>
      </c>
      <c r="E76" s="64" t="s">
        <v>31</v>
      </c>
      <c r="F76" s="65" t="s">
        <v>273</v>
      </c>
      <c r="G76" s="68" t="s">
        <v>274</v>
      </c>
      <c r="K76" s="3"/>
    </row>
    <row r="77" spans="2:14" x14ac:dyDescent="0.25">
      <c r="B77" s="64">
        <f>B40</f>
        <v>1</v>
      </c>
      <c r="C77" s="134">
        <f>(Summary!$I$11="Sale to council")*SUMIF($I$21:$I$34,B77,$N$21:$N$34)</f>
        <v>0</v>
      </c>
      <c r="E77" s="64">
        <v>1</v>
      </c>
      <c r="F77" s="28">
        <f>EDATE(E53,1)</f>
        <v>44927</v>
      </c>
      <c r="G77" s="137">
        <f>(Summary!$I$11="Sale to council")*SUMIF($N$40:$N$44,E77,$C$77:$C$81)</f>
        <v>0</v>
      </c>
      <c r="K77" s="3"/>
    </row>
    <row r="78" spans="2:14" x14ac:dyDescent="0.25">
      <c r="B78" s="64">
        <f t="shared" ref="B78:B81" si="14">B41</f>
        <v>2</v>
      </c>
      <c r="C78" s="134">
        <f>(Summary!$I$11="Sale to council")*SUMIF($I$21:$I$34,B78,$N$21:$N$34)</f>
        <v>0</v>
      </c>
      <c r="E78" s="64">
        <v>2</v>
      </c>
      <c r="F78" s="28">
        <f>EDATE(E54,1)</f>
        <v>44958</v>
      </c>
      <c r="G78" s="137">
        <f>(Summary!$I$11="Sale to council")*SUMIF($N$40:$N$44,E78,$C$77:$C$81)</f>
        <v>0</v>
      </c>
      <c r="K78" s="3"/>
    </row>
    <row r="79" spans="2:14" x14ac:dyDescent="0.25">
      <c r="B79" s="64">
        <f t="shared" si="14"/>
        <v>3</v>
      </c>
      <c r="C79" s="134">
        <f>(Summary!$I$11="Sale to council")*SUMIF($I$21:$I$34,B79,$N$21:$N$34)</f>
        <v>0</v>
      </c>
      <c r="E79" s="64">
        <v>3</v>
      </c>
      <c r="F79" s="28">
        <f>EDATE(E55,1)</f>
        <v>45108</v>
      </c>
      <c r="G79" s="137">
        <f>(Summary!$I$11="Sale to council")*SUMIF($N$40:$N$44,E79,$C$77:$C$81)</f>
        <v>0</v>
      </c>
      <c r="K79" s="3"/>
    </row>
    <row r="80" spans="2:14" x14ac:dyDescent="0.25">
      <c r="B80" s="64">
        <f t="shared" si="14"/>
        <v>4</v>
      </c>
      <c r="C80" s="134">
        <f>(Summary!$I$11="Sale to council")*SUMIF($I$21:$I$34,B80,$N$21:$N$34)</f>
        <v>0</v>
      </c>
      <c r="E80" s="64">
        <v>4</v>
      </c>
      <c r="F80" s="28">
        <f>EDATE(E56,1)</f>
        <v>45292</v>
      </c>
      <c r="G80" s="137">
        <f>(Summary!$I$11="Sale to council")*SUMIF($N$40:$N$44,E80,$C$77:$C$81)</f>
        <v>0</v>
      </c>
    </row>
    <row r="81" spans="2:7" ht="15.75" thickBot="1" x14ac:dyDescent="0.3">
      <c r="B81" s="86">
        <f t="shared" si="14"/>
        <v>5</v>
      </c>
      <c r="C81" s="135">
        <f>(Summary!$I$11="Sale to council")*SUMIF($I$21:$I$34,B81,$N$21:$N$34)</f>
        <v>0</v>
      </c>
      <c r="E81" s="86">
        <v>5</v>
      </c>
      <c r="F81" s="133">
        <f>EDATE(E57,1)</f>
        <v>45474</v>
      </c>
      <c r="G81" s="138">
        <f>(Summary!$I$11="Sale to council")*SUMIF($N$40:$N$44,E81,$C$77:$C$81)</f>
        <v>0</v>
      </c>
    </row>
    <row r="82" spans="2:7" ht="15.75" thickTop="1" x14ac:dyDescent="0.25">
      <c r="B82" s="90" t="s">
        <v>23</v>
      </c>
      <c r="C82" s="136">
        <f>SUM(C77:C81)</f>
        <v>0</v>
      </c>
      <c r="E82" s="85" t="s">
        <v>23</v>
      </c>
      <c r="F82" s="79">
        <f>SUM(F77:F81)</f>
        <v>225759</v>
      </c>
      <c r="G82" s="139">
        <f>SUM(G77:G81)</f>
        <v>0</v>
      </c>
    </row>
  </sheetData>
  <phoneticPr fontId="6" type="noConversion"/>
  <conditionalFormatting sqref="C54:F54 H54:N54">
    <cfRule type="expression" dxfId="15" priority="20">
      <formula>$B$54&gt;$N$45</formula>
    </cfRule>
  </conditionalFormatting>
  <conditionalFormatting sqref="C55:F55 H55:N55">
    <cfRule type="expression" dxfId="14" priority="19">
      <formula>$B$55&gt;$N$45</formula>
    </cfRule>
  </conditionalFormatting>
  <conditionalFormatting sqref="C56:F56 H56:N56">
    <cfRule type="expression" dxfId="13" priority="18">
      <formula>$B$56&gt;$N$45</formula>
    </cfRule>
  </conditionalFormatting>
  <conditionalFormatting sqref="C57:F57 H57:N57">
    <cfRule type="expression" dxfId="12" priority="17">
      <formula>$B$57&gt;$N$45</formula>
    </cfRule>
  </conditionalFormatting>
  <conditionalFormatting sqref="J66:N66 C66:H66">
    <cfRule type="expression" dxfId="11" priority="16">
      <formula>$B$66&gt;$N$45</formula>
    </cfRule>
  </conditionalFormatting>
  <conditionalFormatting sqref="J67:N67 C67:H67">
    <cfRule type="expression" dxfId="10" priority="15">
      <formula>$B$67&gt;$N$45</formula>
    </cfRule>
  </conditionalFormatting>
  <conditionalFormatting sqref="J68:N68 C68:H68">
    <cfRule type="expression" dxfId="9" priority="14">
      <formula>$B$68&gt;$N$45</formula>
    </cfRule>
  </conditionalFormatting>
  <conditionalFormatting sqref="J69:N69 C69:H69">
    <cfRule type="expression" dxfId="8" priority="13">
      <formula>$B$69&gt;$N$45</formula>
    </cfRule>
  </conditionalFormatting>
  <conditionalFormatting sqref="F81">
    <cfRule type="expression" dxfId="7" priority="8">
      <formula>$E$81&gt;$N$45</formula>
    </cfRule>
  </conditionalFormatting>
  <conditionalFormatting sqref="F80">
    <cfRule type="expression" dxfId="6" priority="7">
      <formula>$E$80&gt;$N$45</formula>
    </cfRule>
  </conditionalFormatting>
  <conditionalFormatting sqref="F79">
    <cfRule type="expression" dxfId="5" priority="6">
      <formula>$E$79&gt;$N$45</formula>
    </cfRule>
  </conditionalFormatting>
  <conditionalFormatting sqref="F78">
    <cfRule type="expression" dxfId="4" priority="5">
      <formula>$E$78&gt;$N$45</formula>
    </cfRule>
  </conditionalFormatting>
  <conditionalFormatting sqref="G54">
    <cfRule type="expression" dxfId="3" priority="4">
      <formula>$B$54&gt;$N$45</formula>
    </cfRule>
  </conditionalFormatting>
  <conditionalFormatting sqref="G55">
    <cfRule type="expression" dxfId="2" priority="3">
      <formula>$B$55&gt;$N$45</formula>
    </cfRule>
  </conditionalFormatting>
  <conditionalFormatting sqref="G56">
    <cfRule type="expression" dxfId="1" priority="2">
      <formula>$B$56&gt;$N$45</formula>
    </cfRule>
  </conditionalFormatting>
  <conditionalFormatting sqref="G57">
    <cfRule type="expression" dxfId="0" priority="1">
      <formula>$B$57&gt;$N$45</formula>
    </cfRule>
  </conditionalFormatting>
  <dataValidations count="2">
    <dataValidation type="list" allowBlank="1" showInputMessage="1" showErrorMessage="1" sqref="J21:J34" xr:uid="{328ED3AD-1503-4FC6-A822-42FD5BC12785}">
      <formula1>$B$7:$B$15</formula1>
    </dataValidation>
    <dataValidation type="list" allowBlank="1" showInputMessage="1" showErrorMessage="1" sqref="C21:C34" xr:uid="{03066D1E-16C9-47A4-91AE-55A63F2163B7}">
      <formula1>$B$7:$B$16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F0DD3-E3A6-4CD6-93C9-0DFE16FD7CB8}">
  <dimension ref="B1:CY125"/>
  <sheetViews>
    <sheetView showZeros="0" zoomScale="85" zoomScaleNormal="85" workbookViewId="0">
      <pane ySplit="2" topLeftCell="A24" activePane="bottomLeft" state="frozen"/>
      <selection pane="bottomLeft" activeCell="K46" sqref="K46"/>
    </sheetView>
  </sheetViews>
  <sheetFormatPr defaultRowHeight="15" x14ac:dyDescent="0.25"/>
  <cols>
    <col min="1" max="1" width="9.140625" style="1"/>
    <col min="2" max="2" width="38.85546875" style="1" customWidth="1"/>
    <col min="3" max="3" width="15.140625" style="1" customWidth="1"/>
    <col min="4" max="4" width="15.7109375" style="1" customWidth="1"/>
    <col min="5" max="5" width="14.5703125" style="1" customWidth="1"/>
    <col min="6" max="6" width="9.140625" style="33"/>
    <col min="7" max="7" width="9.140625" style="1"/>
    <col min="8" max="8" width="35.85546875" style="1" customWidth="1"/>
    <col min="9" max="9" width="18.7109375" style="2" customWidth="1"/>
    <col min="10" max="10" width="10.42578125" style="1" customWidth="1"/>
    <col min="11" max="54" width="12.28515625" style="1" customWidth="1"/>
    <col min="55" max="103" width="12.42578125" style="1" customWidth="1"/>
    <col min="104" max="16384" width="9.140625" style="1"/>
  </cols>
  <sheetData>
    <row r="1" spans="2:103" x14ac:dyDescent="0.25">
      <c r="H1" s="2"/>
    </row>
    <row r="2" spans="2:103" x14ac:dyDescent="0.25">
      <c r="H2" s="54"/>
      <c r="I2" s="35" t="s">
        <v>23</v>
      </c>
      <c r="J2" s="55"/>
      <c r="K2" s="98">
        <f>'Dev Cost Schedule'!K2</f>
        <v>44197</v>
      </c>
      <c r="L2" s="98">
        <f>EDATE(K2,1)</f>
        <v>44228</v>
      </c>
      <c r="M2" s="98">
        <f t="shared" ref="M2:BB2" si="0">EDATE(L2,1)</f>
        <v>44256</v>
      </c>
      <c r="N2" s="98">
        <f t="shared" si="0"/>
        <v>44287</v>
      </c>
      <c r="O2" s="98">
        <f t="shared" si="0"/>
        <v>44317</v>
      </c>
      <c r="P2" s="98">
        <f t="shared" si="0"/>
        <v>44348</v>
      </c>
      <c r="Q2" s="98">
        <f t="shared" si="0"/>
        <v>44378</v>
      </c>
      <c r="R2" s="98">
        <f t="shared" si="0"/>
        <v>44409</v>
      </c>
      <c r="S2" s="98">
        <f t="shared" si="0"/>
        <v>44440</v>
      </c>
      <c r="T2" s="98">
        <f t="shared" si="0"/>
        <v>44470</v>
      </c>
      <c r="U2" s="98">
        <f t="shared" si="0"/>
        <v>44501</v>
      </c>
      <c r="V2" s="98">
        <f t="shared" si="0"/>
        <v>44531</v>
      </c>
      <c r="W2" s="98">
        <f t="shared" si="0"/>
        <v>44562</v>
      </c>
      <c r="X2" s="98">
        <f t="shared" si="0"/>
        <v>44593</v>
      </c>
      <c r="Y2" s="98">
        <f t="shared" si="0"/>
        <v>44621</v>
      </c>
      <c r="Z2" s="98">
        <f t="shared" si="0"/>
        <v>44652</v>
      </c>
      <c r="AA2" s="98">
        <f t="shared" si="0"/>
        <v>44682</v>
      </c>
      <c r="AB2" s="98">
        <f t="shared" si="0"/>
        <v>44713</v>
      </c>
      <c r="AC2" s="98">
        <f t="shared" si="0"/>
        <v>44743</v>
      </c>
      <c r="AD2" s="98">
        <f t="shared" si="0"/>
        <v>44774</v>
      </c>
      <c r="AE2" s="98">
        <f t="shared" si="0"/>
        <v>44805</v>
      </c>
      <c r="AF2" s="98">
        <f t="shared" si="0"/>
        <v>44835</v>
      </c>
      <c r="AG2" s="98">
        <f t="shared" si="0"/>
        <v>44866</v>
      </c>
      <c r="AH2" s="98">
        <f t="shared" si="0"/>
        <v>44896</v>
      </c>
      <c r="AI2" s="98">
        <f t="shared" si="0"/>
        <v>44927</v>
      </c>
      <c r="AJ2" s="98">
        <f t="shared" si="0"/>
        <v>44958</v>
      </c>
      <c r="AK2" s="98">
        <f t="shared" si="0"/>
        <v>44986</v>
      </c>
      <c r="AL2" s="98">
        <f t="shared" si="0"/>
        <v>45017</v>
      </c>
      <c r="AM2" s="98">
        <f t="shared" si="0"/>
        <v>45047</v>
      </c>
      <c r="AN2" s="98">
        <f t="shared" si="0"/>
        <v>45078</v>
      </c>
      <c r="AO2" s="98">
        <f t="shared" si="0"/>
        <v>45108</v>
      </c>
      <c r="AP2" s="98">
        <f t="shared" si="0"/>
        <v>45139</v>
      </c>
      <c r="AQ2" s="98">
        <f t="shared" si="0"/>
        <v>45170</v>
      </c>
      <c r="AR2" s="98">
        <f t="shared" si="0"/>
        <v>45200</v>
      </c>
      <c r="AS2" s="98">
        <f t="shared" si="0"/>
        <v>45231</v>
      </c>
      <c r="AT2" s="98">
        <f t="shared" si="0"/>
        <v>45261</v>
      </c>
      <c r="AU2" s="98">
        <f t="shared" si="0"/>
        <v>45292</v>
      </c>
      <c r="AV2" s="98">
        <f t="shared" si="0"/>
        <v>45323</v>
      </c>
      <c r="AW2" s="98">
        <f t="shared" si="0"/>
        <v>45352</v>
      </c>
      <c r="AX2" s="98">
        <f t="shared" si="0"/>
        <v>45383</v>
      </c>
      <c r="AY2" s="98">
        <f t="shared" si="0"/>
        <v>45413</v>
      </c>
      <c r="AZ2" s="98">
        <f t="shared" si="0"/>
        <v>45444</v>
      </c>
      <c r="BA2" s="98">
        <f t="shared" si="0"/>
        <v>45474</v>
      </c>
      <c r="BB2" s="98">
        <f t="shared" si="0"/>
        <v>45505</v>
      </c>
      <c r="BC2" s="98">
        <f t="shared" ref="BC2" si="1">EDATE(BB2,1)</f>
        <v>45536</v>
      </c>
      <c r="BD2" s="98">
        <f t="shared" ref="BD2" si="2">EDATE(BC2,1)</f>
        <v>45566</v>
      </c>
      <c r="BE2" s="98">
        <f t="shared" ref="BE2" si="3">EDATE(BD2,1)</f>
        <v>45597</v>
      </c>
      <c r="BF2" s="98">
        <f t="shared" ref="BF2" si="4">EDATE(BE2,1)</f>
        <v>45627</v>
      </c>
      <c r="BG2" s="98">
        <f t="shared" ref="BG2" si="5">EDATE(BF2,1)</f>
        <v>45658</v>
      </c>
      <c r="BH2" s="98">
        <f t="shared" ref="BH2" si="6">EDATE(BG2,1)</f>
        <v>45689</v>
      </c>
      <c r="BI2" s="98">
        <f t="shared" ref="BI2" si="7">EDATE(BH2,1)</f>
        <v>45717</v>
      </c>
      <c r="BJ2" s="98">
        <f t="shared" ref="BJ2" si="8">EDATE(BI2,1)</f>
        <v>45748</v>
      </c>
      <c r="BK2" s="98">
        <f t="shared" ref="BK2" si="9">EDATE(BJ2,1)</f>
        <v>45778</v>
      </c>
      <c r="BL2" s="98">
        <f t="shared" ref="BL2" si="10">EDATE(BK2,1)</f>
        <v>45809</v>
      </c>
      <c r="BM2" s="98">
        <f t="shared" ref="BM2" si="11">EDATE(BL2,1)</f>
        <v>45839</v>
      </c>
      <c r="BN2" s="98">
        <f t="shared" ref="BN2" si="12">EDATE(BM2,1)</f>
        <v>45870</v>
      </c>
      <c r="BO2" s="98">
        <f t="shared" ref="BO2" si="13">EDATE(BN2,1)</f>
        <v>45901</v>
      </c>
      <c r="BP2" s="98">
        <f t="shared" ref="BP2" si="14">EDATE(BO2,1)</f>
        <v>45931</v>
      </c>
      <c r="BQ2" s="98">
        <f t="shared" ref="BQ2" si="15">EDATE(BP2,1)</f>
        <v>45962</v>
      </c>
      <c r="BR2" s="98">
        <f t="shared" ref="BR2" si="16">EDATE(BQ2,1)</f>
        <v>45992</v>
      </c>
      <c r="BS2" s="98">
        <f t="shared" ref="BS2" si="17">EDATE(BR2,1)</f>
        <v>46023</v>
      </c>
      <c r="BT2" s="98">
        <f t="shared" ref="BT2" si="18">EDATE(BS2,1)</f>
        <v>46054</v>
      </c>
      <c r="BU2" s="98">
        <f t="shared" ref="BU2" si="19">EDATE(BT2,1)</f>
        <v>46082</v>
      </c>
      <c r="BV2" s="98">
        <f t="shared" ref="BV2" si="20">EDATE(BU2,1)</f>
        <v>46113</v>
      </c>
      <c r="BW2" s="98">
        <f t="shared" ref="BW2" si="21">EDATE(BV2,1)</f>
        <v>46143</v>
      </c>
      <c r="BX2" s="98">
        <f t="shared" ref="BX2" si="22">EDATE(BW2,1)</f>
        <v>46174</v>
      </c>
      <c r="BY2" s="98">
        <f t="shared" ref="BY2" si="23">EDATE(BX2,1)</f>
        <v>46204</v>
      </c>
      <c r="BZ2" s="98">
        <f t="shared" ref="BZ2" si="24">EDATE(BY2,1)</f>
        <v>46235</v>
      </c>
      <c r="CA2" s="98">
        <f t="shared" ref="CA2" si="25">EDATE(BZ2,1)</f>
        <v>46266</v>
      </c>
      <c r="CB2" s="98">
        <f t="shared" ref="CB2" si="26">EDATE(CA2,1)</f>
        <v>46296</v>
      </c>
      <c r="CC2" s="98">
        <f t="shared" ref="CC2" si="27">EDATE(CB2,1)</f>
        <v>46327</v>
      </c>
      <c r="CD2" s="98">
        <f t="shared" ref="CD2" si="28">EDATE(CC2,1)</f>
        <v>46357</v>
      </c>
      <c r="CE2" s="98">
        <f t="shared" ref="CE2" si="29">EDATE(CD2,1)</f>
        <v>46388</v>
      </c>
      <c r="CF2" s="98">
        <f t="shared" ref="CF2" si="30">EDATE(CE2,1)</f>
        <v>46419</v>
      </c>
      <c r="CG2" s="98">
        <f t="shared" ref="CG2" si="31">EDATE(CF2,1)</f>
        <v>46447</v>
      </c>
      <c r="CH2" s="98">
        <f t="shared" ref="CH2" si="32">EDATE(CG2,1)</f>
        <v>46478</v>
      </c>
      <c r="CI2" s="98">
        <f t="shared" ref="CI2" si="33">EDATE(CH2,1)</f>
        <v>46508</v>
      </c>
      <c r="CJ2" s="98">
        <f t="shared" ref="CJ2" si="34">EDATE(CI2,1)</f>
        <v>46539</v>
      </c>
      <c r="CK2" s="98">
        <f t="shared" ref="CK2" si="35">EDATE(CJ2,1)</f>
        <v>46569</v>
      </c>
      <c r="CL2" s="98">
        <f t="shared" ref="CL2" si="36">EDATE(CK2,1)</f>
        <v>46600</v>
      </c>
      <c r="CM2" s="98">
        <f t="shared" ref="CM2" si="37">EDATE(CL2,1)</f>
        <v>46631</v>
      </c>
      <c r="CN2" s="98">
        <f t="shared" ref="CN2" si="38">EDATE(CM2,1)</f>
        <v>46661</v>
      </c>
      <c r="CO2" s="98">
        <f t="shared" ref="CO2" si="39">EDATE(CN2,1)</f>
        <v>46692</v>
      </c>
      <c r="CP2" s="98">
        <f t="shared" ref="CP2" si="40">EDATE(CO2,1)</f>
        <v>46722</v>
      </c>
      <c r="CQ2" s="98">
        <f t="shared" ref="CQ2" si="41">EDATE(CP2,1)</f>
        <v>46753</v>
      </c>
      <c r="CR2" s="98">
        <f t="shared" ref="CR2" si="42">EDATE(CQ2,1)</f>
        <v>46784</v>
      </c>
      <c r="CS2" s="98">
        <f t="shared" ref="CS2" si="43">EDATE(CR2,1)</f>
        <v>46813</v>
      </c>
      <c r="CT2" s="98">
        <f t="shared" ref="CT2" si="44">EDATE(CS2,1)</f>
        <v>46844</v>
      </c>
      <c r="CU2" s="98">
        <f t="shared" ref="CU2" si="45">EDATE(CT2,1)</f>
        <v>46874</v>
      </c>
      <c r="CV2" s="98">
        <f t="shared" ref="CV2" si="46">EDATE(CU2,1)</f>
        <v>46905</v>
      </c>
      <c r="CW2" s="98">
        <f t="shared" ref="CW2" si="47">EDATE(CV2,1)</f>
        <v>46935</v>
      </c>
      <c r="CX2" s="98">
        <f t="shared" ref="CX2" si="48">EDATE(CW2,1)</f>
        <v>46966</v>
      </c>
      <c r="CY2" s="98">
        <f t="shared" ref="CY2" si="49">EDATE(CX2,1)</f>
        <v>46997</v>
      </c>
    </row>
    <row r="3" spans="2:103" s="15" customFormat="1" ht="19.5" thickBot="1" x14ac:dyDescent="0.35">
      <c r="B3" s="16" t="s">
        <v>63</v>
      </c>
      <c r="F3" s="32"/>
      <c r="H3" s="16" t="s">
        <v>64</v>
      </c>
      <c r="I3" s="39"/>
    </row>
    <row r="5" spans="2:103" ht="15.75" x14ac:dyDescent="0.25">
      <c r="B5" s="42" t="s">
        <v>63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</row>
    <row r="7" spans="2:103" x14ac:dyDescent="0.25">
      <c r="B7" s="8" t="s">
        <v>31</v>
      </c>
      <c r="C7" s="8"/>
      <c r="D7" s="8"/>
      <c r="E7" s="8" t="s">
        <v>65</v>
      </c>
      <c r="I7" s="35"/>
    </row>
    <row r="8" spans="2:103" x14ac:dyDescent="0.25">
      <c r="B8" s="5" t="s">
        <v>51</v>
      </c>
      <c r="C8" s="5"/>
      <c r="D8" s="5"/>
      <c r="E8" s="5">
        <f>'Accom_Phase Schedule'!M53*12</f>
        <v>10944000</v>
      </c>
      <c r="H8" s="43" t="str">
        <f>B8</f>
        <v>Phase 1</v>
      </c>
      <c r="I8" s="56">
        <f>SUM(K8:CY8)</f>
        <v>28103137.353846148</v>
      </c>
      <c r="J8" s="43"/>
      <c r="K8" s="43">
        <f t="shared" ref="K8:AP8" si="50">($E8/12)*K105*K117</f>
        <v>0</v>
      </c>
      <c r="L8" s="43">
        <f t="shared" si="50"/>
        <v>0</v>
      </c>
      <c r="M8" s="43">
        <f t="shared" si="50"/>
        <v>0</v>
      </c>
      <c r="N8" s="43">
        <f t="shared" si="50"/>
        <v>0</v>
      </c>
      <c r="O8" s="43">
        <f t="shared" si="50"/>
        <v>0</v>
      </c>
      <c r="P8" s="43">
        <f t="shared" si="50"/>
        <v>0</v>
      </c>
      <c r="Q8" s="43">
        <f t="shared" si="50"/>
        <v>0</v>
      </c>
      <c r="R8" s="43">
        <f t="shared" si="50"/>
        <v>0</v>
      </c>
      <c r="S8" s="43">
        <f t="shared" si="50"/>
        <v>0</v>
      </c>
      <c r="T8" s="43">
        <f t="shared" si="50"/>
        <v>0</v>
      </c>
      <c r="U8" s="43">
        <f t="shared" si="50"/>
        <v>0</v>
      </c>
      <c r="V8" s="43">
        <f t="shared" si="50"/>
        <v>0</v>
      </c>
      <c r="W8" s="43">
        <f t="shared" si="50"/>
        <v>0</v>
      </c>
      <c r="X8" s="43">
        <f t="shared" si="50"/>
        <v>0</v>
      </c>
      <c r="Y8" s="43">
        <f t="shared" si="50"/>
        <v>0</v>
      </c>
      <c r="Z8" s="43">
        <f t="shared" si="50"/>
        <v>0</v>
      </c>
      <c r="AA8" s="43">
        <f t="shared" si="50"/>
        <v>0</v>
      </c>
      <c r="AB8" s="43">
        <f t="shared" si="50"/>
        <v>0</v>
      </c>
      <c r="AC8" s="43">
        <f t="shared" si="50"/>
        <v>0</v>
      </c>
      <c r="AD8" s="43">
        <f t="shared" si="50"/>
        <v>0</v>
      </c>
      <c r="AE8" s="43">
        <f t="shared" si="50"/>
        <v>0</v>
      </c>
      <c r="AF8" s="43">
        <f t="shared" si="50"/>
        <v>0</v>
      </c>
      <c r="AG8" s="43">
        <f t="shared" si="50"/>
        <v>0</v>
      </c>
      <c r="AH8" s="43">
        <f t="shared" si="50"/>
        <v>0</v>
      </c>
      <c r="AI8" s="43">
        <f t="shared" si="50"/>
        <v>242754.13333333333</v>
      </c>
      <c r="AJ8" s="43">
        <f t="shared" si="50"/>
        <v>485508.26666666666</v>
      </c>
      <c r="AK8" s="43">
        <f t="shared" si="50"/>
        <v>728262.4</v>
      </c>
      <c r="AL8" s="43">
        <f t="shared" si="50"/>
        <v>947385.6</v>
      </c>
      <c r="AM8" s="43">
        <f t="shared" si="50"/>
        <v>947385.6</v>
      </c>
      <c r="AN8" s="43">
        <f t="shared" si="50"/>
        <v>947385.6</v>
      </c>
      <c r="AO8" s="43">
        <f t="shared" si="50"/>
        <v>947385.6</v>
      </c>
      <c r="AP8" s="43">
        <f t="shared" si="50"/>
        <v>947385.6</v>
      </c>
      <c r="AQ8" s="43">
        <f t="shared" ref="AQ8:BV8" si="51">($E8/12)*AQ105*AQ117</f>
        <v>947385.6</v>
      </c>
      <c r="AR8" s="43">
        <f t="shared" si="51"/>
        <v>947385.6</v>
      </c>
      <c r="AS8" s="43">
        <f t="shared" si="51"/>
        <v>947385.6</v>
      </c>
      <c r="AT8" s="43">
        <f t="shared" si="51"/>
        <v>947385.6</v>
      </c>
      <c r="AU8" s="43">
        <f t="shared" si="51"/>
        <v>913922.21538461535</v>
      </c>
      <c r="AV8" s="43">
        <f t="shared" si="51"/>
        <v>947385.6</v>
      </c>
      <c r="AW8" s="43">
        <f t="shared" si="51"/>
        <v>947385.6</v>
      </c>
      <c r="AX8" s="43">
        <f t="shared" si="51"/>
        <v>947385.6</v>
      </c>
      <c r="AY8" s="43">
        <f t="shared" si="51"/>
        <v>947385.6</v>
      </c>
      <c r="AZ8" s="43">
        <f t="shared" si="51"/>
        <v>947385.6</v>
      </c>
      <c r="BA8" s="43">
        <f t="shared" si="51"/>
        <v>947385.6</v>
      </c>
      <c r="BB8" s="43">
        <f t="shared" si="51"/>
        <v>947385.6</v>
      </c>
      <c r="BC8" s="43">
        <f t="shared" si="51"/>
        <v>947385.6</v>
      </c>
      <c r="BD8" s="43">
        <f t="shared" si="51"/>
        <v>947385.6</v>
      </c>
      <c r="BE8" s="43">
        <f t="shared" si="51"/>
        <v>947385.6</v>
      </c>
      <c r="BF8" s="43">
        <f t="shared" si="51"/>
        <v>947385.6</v>
      </c>
      <c r="BG8" s="43">
        <f t="shared" si="51"/>
        <v>939787.93846153852</v>
      </c>
      <c r="BH8" s="43">
        <f t="shared" si="51"/>
        <v>974198.40000000014</v>
      </c>
      <c r="BI8" s="43">
        <f t="shared" si="51"/>
        <v>974198.40000000014</v>
      </c>
      <c r="BJ8" s="43">
        <f t="shared" si="51"/>
        <v>974198.40000000014</v>
      </c>
      <c r="BK8" s="43">
        <f t="shared" si="51"/>
        <v>974198.40000000014</v>
      </c>
      <c r="BL8" s="43">
        <f t="shared" si="51"/>
        <v>974198.40000000014</v>
      </c>
      <c r="BM8" s="43">
        <f t="shared" si="51"/>
        <v>974198.40000000014</v>
      </c>
      <c r="BN8" s="43">
        <f t="shared" si="51"/>
        <v>0</v>
      </c>
      <c r="BO8" s="43">
        <f t="shared" si="51"/>
        <v>0</v>
      </c>
      <c r="BP8" s="43">
        <f t="shared" si="51"/>
        <v>0</v>
      </c>
      <c r="BQ8" s="43">
        <f t="shared" si="51"/>
        <v>0</v>
      </c>
      <c r="BR8" s="43">
        <f t="shared" si="51"/>
        <v>0</v>
      </c>
      <c r="BS8" s="43">
        <f t="shared" si="51"/>
        <v>0</v>
      </c>
      <c r="BT8" s="43">
        <f t="shared" si="51"/>
        <v>0</v>
      </c>
      <c r="BU8" s="43">
        <f t="shared" si="51"/>
        <v>0</v>
      </c>
      <c r="BV8" s="43">
        <f t="shared" si="51"/>
        <v>0</v>
      </c>
      <c r="BW8" s="43">
        <f t="shared" ref="BW8:CY8" si="52">($E8/12)*BW105*BW117</f>
        <v>0</v>
      </c>
      <c r="BX8" s="43">
        <f t="shared" si="52"/>
        <v>0</v>
      </c>
      <c r="BY8" s="43">
        <f t="shared" si="52"/>
        <v>0</v>
      </c>
      <c r="BZ8" s="43">
        <f t="shared" si="52"/>
        <v>0</v>
      </c>
      <c r="CA8" s="43">
        <f t="shared" si="52"/>
        <v>0</v>
      </c>
      <c r="CB8" s="43">
        <f t="shared" si="52"/>
        <v>0</v>
      </c>
      <c r="CC8" s="43">
        <f t="shared" si="52"/>
        <v>0</v>
      </c>
      <c r="CD8" s="43">
        <f t="shared" si="52"/>
        <v>0</v>
      </c>
      <c r="CE8" s="43">
        <f t="shared" si="52"/>
        <v>0</v>
      </c>
      <c r="CF8" s="43">
        <f t="shared" si="52"/>
        <v>0</v>
      </c>
      <c r="CG8" s="43">
        <f t="shared" si="52"/>
        <v>0</v>
      </c>
      <c r="CH8" s="43">
        <f t="shared" si="52"/>
        <v>0</v>
      </c>
      <c r="CI8" s="43">
        <f t="shared" si="52"/>
        <v>0</v>
      </c>
      <c r="CJ8" s="43">
        <f t="shared" si="52"/>
        <v>0</v>
      </c>
      <c r="CK8" s="43">
        <f t="shared" si="52"/>
        <v>0</v>
      </c>
      <c r="CL8" s="43">
        <f t="shared" si="52"/>
        <v>0</v>
      </c>
      <c r="CM8" s="43">
        <f t="shared" si="52"/>
        <v>0</v>
      </c>
      <c r="CN8" s="43">
        <f t="shared" si="52"/>
        <v>0</v>
      </c>
      <c r="CO8" s="43">
        <f t="shared" si="52"/>
        <v>0</v>
      </c>
      <c r="CP8" s="43">
        <f t="shared" si="52"/>
        <v>0</v>
      </c>
      <c r="CQ8" s="43">
        <f t="shared" si="52"/>
        <v>0</v>
      </c>
      <c r="CR8" s="43">
        <f t="shared" si="52"/>
        <v>0</v>
      </c>
      <c r="CS8" s="43">
        <f t="shared" si="52"/>
        <v>0</v>
      </c>
      <c r="CT8" s="43">
        <f t="shared" si="52"/>
        <v>0</v>
      </c>
      <c r="CU8" s="43">
        <f t="shared" si="52"/>
        <v>0</v>
      </c>
      <c r="CV8" s="43">
        <f t="shared" si="52"/>
        <v>0</v>
      </c>
      <c r="CW8" s="43">
        <f t="shared" si="52"/>
        <v>0</v>
      </c>
      <c r="CX8" s="43">
        <f t="shared" si="52"/>
        <v>0</v>
      </c>
      <c r="CY8" s="43">
        <f t="shared" si="52"/>
        <v>0</v>
      </c>
    </row>
    <row r="9" spans="2:103" x14ac:dyDescent="0.25">
      <c r="B9" s="5" t="s">
        <v>52</v>
      </c>
      <c r="C9" s="5"/>
      <c r="D9" s="5"/>
      <c r="E9" s="5">
        <f>'Accom_Phase Schedule'!M54*12</f>
        <v>0</v>
      </c>
      <c r="H9" s="10" t="str">
        <f>B9</f>
        <v>Phase 2</v>
      </c>
      <c r="I9" s="57">
        <f>SUM(K9:CY9)</f>
        <v>0</v>
      </c>
      <c r="J9" s="10"/>
      <c r="K9" s="10">
        <f t="shared" ref="K9:AP9" si="53">($E9/12)*K106*K118</f>
        <v>0</v>
      </c>
      <c r="L9" s="10">
        <f t="shared" si="53"/>
        <v>0</v>
      </c>
      <c r="M9" s="10">
        <f t="shared" si="53"/>
        <v>0</v>
      </c>
      <c r="N9" s="10">
        <f t="shared" si="53"/>
        <v>0</v>
      </c>
      <c r="O9" s="10">
        <f t="shared" si="53"/>
        <v>0</v>
      </c>
      <c r="P9" s="10">
        <f t="shared" si="53"/>
        <v>0</v>
      </c>
      <c r="Q9" s="10">
        <f t="shared" si="53"/>
        <v>0</v>
      </c>
      <c r="R9" s="10">
        <f t="shared" si="53"/>
        <v>0</v>
      </c>
      <c r="S9" s="10">
        <f t="shared" si="53"/>
        <v>0</v>
      </c>
      <c r="T9" s="10">
        <f t="shared" si="53"/>
        <v>0</v>
      </c>
      <c r="U9" s="10">
        <f t="shared" si="53"/>
        <v>0</v>
      </c>
      <c r="V9" s="10">
        <f t="shared" si="53"/>
        <v>0</v>
      </c>
      <c r="W9" s="10">
        <f t="shared" si="53"/>
        <v>0</v>
      </c>
      <c r="X9" s="10">
        <f t="shared" si="53"/>
        <v>0</v>
      </c>
      <c r="Y9" s="10">
        <f t="shared" si="53"/>
        <v>0</v>
      </c>
      <c r="Z9" s="10">
        <f t="shared" si="53"/>
        <v>0</v>
      </c>
      <c r="AA9" s="10">
        <f t="shared" si="53"/>
        <v>0</v>
      </c>
      <c r="AB9" s="10">
        <f t="shared" si="53"/>
        <v>0</v>
      </c>
      <c r="AC9" s="10">
        <f t="shared" si="53"/>
        <v>0</v>
      </c>
      <c r="AD9" s="10">
        <f t="shared" si="53"/>
        <v>0</v>
      </c>
      <c r="AE9" s="10">
        <f t="shared" si="53"/>
        <v>0</v>
      </c>
      <c r="AF9" s="10">
        <f t="shared" si="53"/>
        <v>0</v>
      </c>
      <c r="AG9" s="10">
        <f t="shared" si="53"/>
        <v>0</v>
      </c>
      <c r="AH9" s="10">
        <f t="shared" si="53"/>
        <v>0</v>
      </c>
      <c r="AI9" s="10">
        <f t="shared" si="53"/>
        <v>0</v>
      </c>
      <c r="AJ9" s="10">
        <f t="shared" si="53"/>
        <v>0</v>
      </c>
      <c r="AK9" s="10">
        <f t="shared" si="53"/>
        <v>0</v>
      </c>
      <c r="AL9" s="10">
        <f t="shared" si="53"/>
        <v>0</v>
      </c>
      <c r="AM9" s="10">
        <f t="shared" si="53"/>
        <v>0</v>
      </c>
      <c r="AN9" s="10">
        <f t="shared" si="53"/>
        <v>0</v>
      </c>
      <c r="AO9" s="10">
        <f t="shared" si="53"/>
        <v>0</v>
      </c>
      <c r="AP9" s="10">
        <f t="shared" si="53"/>
        <v>0</v>
      </c>
      <c r="AQ9" s="10">
        <f t="shared" ref="AQ9:BV9" si="54">($E9/12)*AQ106*AQ118</f>
        <v>0</v>
      </c>
      <c r="AR9" s="10">
        <f t="shared" si="54"/>
        <v>0</v>
      </c>
      <c r="AS9" s="10">
        <f t="shared" si="54"/>
        <v>0</v>
      </c>
      <c r="AT9" s="10">
        <f t="shared" si="54"/>
        <v>0</v>
      </c>
      <c r="AU9" s="10">
        <f t="shared" si="54"/>
        <v>0</v>
      </c>
      <c r="AV9" s="10">
        <f t="shared" si="54"/>
        <v>0</v>
      </c>
      <c r="AW9" s="10">
        <f t="shared" si="54"/>
        <v>0</v>
      </c>
      <c r="AX9" s="10">
        <f t="shared" si="54"/>
        <v>0</v>
      </c>
      <c r="AY9" s="10">
        <f t="shared" si="54"/>
        <v>0</v>
      </c>
      <c r="AZ9" s="10">
        <f t="shared" si="54"/>
        <v>0</v>
      </c>
      <c r="BA9" s="10">
        <f t="shared" si="54"/>
        <v>0</v>
      </c>
      <c r="BB9" s="10">
        <f t="shared" si="54"/>
        <v>0</v>
      </c>
      <c r="BC9" s="10">
        <f t="shared" si="54"/>
        <v>0</v>
      </c>
      <c r="BD9" s="10">
        <f t="shared" si="54"/>
        <v>0</v>
      </c>
      <c r="BE9" s="10">
        <f t="shared" si="54"/>
        <v>0</v>
      </c>
      <c r="BF9" s="10">
        <f t="shared" si="54"/>
        <v>0</v>
      </c>
      <c r="BG9" s="10">
        <f t="shared" si="54"/>
        <v>0</v>
      </c>
      <c r="BH9" s="10">
        <f t="shared" si="54"/>
        <v>0</v>
      </c>
      <c r="BI9" s="10">
        <f t="shared" si="54"/>
        <v>0</v>
      </c>
      <c r="BJ9" s="10">
        <f t="shared" si="54"/>
        <v>0</v>
      </c>
      <c r="BK9" s="10">
        <f t="shared" si="54"/>
        <v>0</v>
      </c>
      <c r="BL9" s="10">
        <f t="shared" si="54"/>
        <v>0</v>
      </c>
      <c r="BM9" s="10">
        <f t="shared" si="54"/>
        <v>0</v>
      </c>
      <c r="BN9" s="10">
        <f t="shared" si="54"/>
        <v>0</v>
      </c>
      <c r="BO9" s="10">
        <f t="shared" si="54"/>
        <v>0</v>
      </c>
      <c r="BP9" s="10">
        <f t="shared" si="54"/>
        <v>0</v>
      </c>
      <c r="BQ9" s="10">
        <f t="shared" si="54"/>
        <v>0</v>
      </c>
      <c r="BR9" s="10">
        <f t="shared" si="54"/>
        <v>0</v>
      </c>
      <c r="BS9" s="10">
        <f t="shared" si="54"/>
        <v>0</v>
      </c>
      <c r="BT9" s="10">
        <f t="shared" si="54"/>
        <v>0</v>
      </c>
      <c r="BU9" s="10">
        <f t="shared" si="54"/>
        <v>0</v>
      </c>
      <c r="BV9" s="10">
        <f t="shared" si="54"/>
        <v>0</v>
      </c>
      <c r="BW9" s="10">
        <f t="shared" ref="BW9:CY9" si="55">($E9/12)*BW106*BW118</f>
        <v>0</v>
      </c>
      <c r="BX9" s="10">
        <f t="shared" si="55"/>
        <v>0</v>
      </c>
      <c r="BY9" s="10">
        <f t="shared" si="55"/>
        <v>0</v>
      </c>
      <c r="BZ9" s="10">
        <f t="shared" si="55"/>
        <v>0</v>
      </c>
      <c r="CA9" s="10">
        <f t="shared" si="55"/>
        <v>0</v>
      </c>
      <c r="CB9" s="10">
        <f t="shared" si="55"/>
        <v>0</v>
      </c>
      <c r="CC9" s="10">
        <f t="shared" si="55"/>
        <v>0</v>
      </c>
      <c r="CD9" s="10">
        <f t="shared" si="55"/>
        <v>0</v>
      </c>
      <c r="CE9" s="10">
        <f t="shared" si="55"/>
        <v>0</v>
      </c>
      <c r="CF9" s="10">
        <f t="shared" si="55"/>
        <v>0</v>
      </c>
      <c r="CG9" s="10">
        <f t="shared" si="55"/>
        <v>0</v>
      </c>
      <c r="CH9" s="10">
        <f t="shared" si="55"/>
        <v>0</v>
      </c>
      <c r="CI9" s="10">
        <f t="shared" si="55"/>
        <v>0</v>
      </c>
      <c r="CJ9" s="10">
        <f t="shared" si="55"/>
        <v>0</v>
      </c>
      <c r="CK9" s="10">
        <f t="shared" si="55"/>
        <v>0</v>
      </c>
      <c r="CL9" s="10">
        <f t="shared" si="55"/>
        <v>0</v>
      </c>
      <c r="CM9" s="10">
        <f t="shared" si="55"/>
        <v>0</v>
      </c>
      <c r="CN9" s="10">
        <f t="shared" si="55"/>
        <v>0</v>
      </c>
      <c r="CO9" s="10">
        <f t="shared" si="55"/>
        <v>0</v>
      </c>
      <c r="CP9" s="10">
        <f t="shared" si="55"/>
        <v>0</v>
      </c>
      <c r="CQ9" s="10">
        <f t="shared" si="55"/>
        <v>0</v>
      </c>
      <c r="CR9" s="10">
        <f t="shared" si="55"/>
        <v>0</v>
      </c>
      <c r="CS9" s="10">
        <f t="shared" si="55"/>
        <v>0</v>
      </c>
      <c r="CT9" s="10">
        <f t="shared" si="55"/>
        <v>0</v>
      </c>
      <c r="CU9" s="10">
        <f t="shared" si="55"/>
        <v>0</v>
      </c>
      <c r="CV9" s="10">
        <f t="shared" si="55"/>
        <v>0</v>
      </c>
      <c r="CW9" s="10">
        <f t="shared" si="55"/>
        <v>0</v>
      </c>
      <c r="CX9" s="10">
        <f t="shared" si="55"/>
        <v>0</v>
      </c>
      <c r="CY9" s="10">
        <f t="shared" si="55"/>
        <v>0</v>
      </c>
    </row>
    <row r="10" spans="2:103" x14ac:dyDescent="0.25">
      <c r="B10" s="5" t="s">
        <v>53</v>
      </c>
      <c r="C10" s="5"/>
      <c r="D10" s="5"/>
      <c r="E10" s="5">
        <f>'Accom_Phase Schedule'!M55*12</f>
        <v>0</v>
      </c>
      <c r="H10" s="43" t="str">
        <f>B10</f>
        <v>Phase 3</v>
      </c>
      <c r="I10" s="56">
        <f t="shared" ref="I10:I12" si="56">SUM(K10:CY10)</f>
        <v>0</v>
      </c>
      <c r="J10" s="43"/>
      <c r="K10" s="43">
        <f t="shared" ref="K10:AP10" si="57">($E10/12)*K107*K119</f>
        <v>0</v>
      </c>
      <c r="L10" s="43">
        <f t="shared" si="57"/>
        <v>0</v>
      </c>
      <c r="M10" s="43">
        <f t="shared" si="57"/>
        <v>0</v>
      </c>
      <c r="N10" s="43">
        <f t="shared" si="57"/>
        <v>0</v>
      </c>
      <c r="O10" s="43">
        <f t="shared" si="57"/>
        <v>0</v>
      </c>
      <c r="P10" s="43">
        <f t="shared" si="57"/>
        <v>0</v>
      </c>
      <c r="Q10" s="43">
        <f t="shared" si="57"/>
        <v>0</v>
      </c>
      <c r="R10" s="43">
        <f t="shared" si="57"/>
        <v>0</v>
      </c>
      <c r="S10" s="43">
        <f t="shared" si="57"/>
        <v>0</v>
      </c>
      <c r="T10" s="43">
        <f t="shared" si="57"/>
        <v>0</v>
      </c>
      <c r="U10" s="43">
        <f t="shared" si="57"/>
        <v>0</v>
      </c>
      <c r="V10" s="43">
        <f t="shared" si="57"/>
        <v>0</v>
      </c>
      <c r="W10" s="43">
        <f t="shared" si="57"/>
        <v>0</v>
      </c>
      <c r="X10" s="43">
        <f t="shared" si="57"/>
        <v>0</v>
      </c>
      <c r="Y10" s="43">
        <f t="shared" si="57"/>
        <v>0</v>
      </c>
      <c r="Z10" s="43">
        <f t="shared" si="57"/>
        <v>0</v>
      </c>
      <c r="AA10" s="43">
        <f t="shared" si="57"/>
        <v>0</v>
      </c>
      <c r="AB10" s="43">
        <f t="shared" si="57"/>
        <v>0</v>
      </c>
      <c r="AC10" s="43">
        <f t="shared" si="57"/>
        <v>0</v>
      </c>
      <c r="AD10" s="43">
        <f t="shared" si="57"/>
        <v>0</v>
      </c>
      <c r="AE10" s="43">
        <f t="shared" si="57"/>
        <v>0</v>
      </c>
      <c r="AF10" s="43">
        <f t="shared" si="57"/>
        <v>0</v>
      </c>
      <c r="AG10" s="43">
        <f t="shared" si="57"/>
        <v>0</v>
      </c>
      <c r="AH10" s="43">
        <f t="shared" si="57"/>
        <v>0</v>
      </c>
      <c r="AI10" s="43">
        <f t="shared" si="57"/>
        <v>0</v>
      </c>
      <c r="AJ10" s="43">
        <f t="shared" si="57"/>
        <v>0</v>
      </c>
      <c r="AK10" s="43">
        <f t="shared" si="57"/>
        <v>0</v>
      </c>
      <c r="AL10" s="43">
        <f t="shared" si="57"/>
        <v>0</v>
      </c>
      <c r="AM10" s="43">
        <f t="shared" si="57"/>
        <v>0</v>
      </c>
      <c r="AN10" s="43">
        <f t="shared" si="57"/>
        <v>0</v>
      </c>
      <c r="AO10" s="43">
        <f t="shared" si="57"/>
        <v>0</v>
      </c>
      <c r="AP10" s="43">
        <f t="shared" si="57"/>
        <v>0</v>
      </c>
      <c r="AQ10" s="43">
        <f t="shared" ref="AQ10:BV10" si="58">($E10/12)*AQ107*AQ119</f>
        <v>0</v>
      </c>
      <c r="AR10" s="43">
        <f t="shared" si="58"/>
        <v>0</v>
      </c>
      <c r="AS10" s="43">
        <f t="shared" si="58"/>
        <v>0</v>
      </c>
      <c r="AT10" s="43">
        <f t="shared" si="58"/>
        <v>0</v>
      </c>
      <c r="AU10" s="43">
        <f t="shared" si="58"/>
        <v>0</v>
      </c>
      <c r="AV10" s="43">
        <f t="shared" si="58"/>
        <v>0</v>
      </c>
      <c r="AW10" s="43">
        <f t="shared" si="58"/>
        <v>0</v>
      </c>
      <c r="AX10" s="43">
        <f t="shared" si="58"/>
        <v>0</v>
      </c>
      <c r="AY10" s="43">
        <f t="shared" si="58"/>
        <v>0</v>
      </c>
      <c r="AZ10" s="43">
        <f t="shared" si="58"/>
        <v>0</v>
      </c>
      <c r="BA10" s="43">
        <f t="shared" si="58"/>
        <v>0</v>
      </c>
      <c r="BB10" s="43">
        <f t="shared" si="58"/>
        <v>0</v>
      </c>
      <c r="BC10" s="43">
        <f t="shared" si="58"/>
        <v>0</v>
      </c>
      <c r="BD10" s="43">
        <f t="shared" si="58"/>
        <v>0</v>
      </c>
      <c r="BE10" s="43">
        <f t="shared" si="58"/>
        <v>0</v>
      </c>
      <c r="BF10" s="43">
        <f t="shared" si="58"/>
        <v>0</v>
      </c>
      <c r="BG10" s="43">
        <f t="shared" si="58"/>
        <v>0</v>
      </c>
      <c r="BH10" s="43">
        <f t="shared" si="58"/>
        <v>0</v>
      </c>
      <c r="BI10" s="43">
        <f t="shared" si="58"/>
        <v>0</v>
      </c>
      <c r="BJ10" s="43">
        <f t="shared" si="58"/>
        <v>0</v>
      </c>
      <c r="BK10" s="43">
        <f t="shared" si="58"/>
        <v>0</v>
      </c>
      <c r="BL10" s="43">
        <f t="shared" si="58"/>
        <v>0</v>
      </c>
      <c r="BM10" s="43">
        <f t="shared" si="58"/>
        <v>0</v>
      </c>
      <c r="BN10" s="43">
        <f t="shared" si="58"/>
        <v>0</v>
      </c>
      <c r="BO10" s="43">
        <f t="shared" si="58"/>
        <v>0</v>
      </c>
      <c r="BP10" s="43">
        <f t="shared" si="58"/>
        <v>0</v>
      </c>
      <c r="BQ10" s="43">
        <f t="shared" si="58"/>
        <v>0</v>
      </c>
      <c r="BR10" s="43">
        <f t="shared" si="58"/>
        <v>0</v>
      </c>
      <c r="BS10" s="43">
        <f t="shared" si="58"/>
        <v>0</v>
      </c>
      <c r="BT10" s="43">
        <f t="shared" si="58"/>
        <v>0</v>
      </c>
      <c r="BU10" s="43">
        <f t="shared" si="58"/>
        <v>0</v>
      </c>
      <c r="BV10" s="43">
        <f t="shared" si="58"/>
        <v>0</v>
      </c>
      <c r="BW10" s="43">
        <f t="shared" ref="BW10:CY10" si="59">($E10/12)*BW107*BW119</f>
        <v>0</v>
      </c>
      <c r="BX10" s="43">
        <f t="shared" si="59"/>
        <v>0</v>
      </c>
      <c r="BY10" s="43">
        <f t="shared" si="59"/>
        <v>0</v>
      </c>
      <c r="BZ10" s="43">
        <f t="shared" si="59"/>
        <v>0</v>
      </c>
      <c r="CA10" s="43">
        <f t="shared" si="59"/>
        <v>0</v>
      </c>
      <c r="CB10" s="43">
        <f t="shared" si="59"/>
        <v>0</v>
      </c>
      <c r="CC10" s="43">
        <f t="shared" si="59"/>
        <v>0</v>
      </c>
      <c r="CD10" s="43">
        <f t="shared" si="59"/>
        <v>0</v>
      </c>
      <c r="CE10" s="43">
        <f t="shared" si="59"/>
        <v>0</v>
      </c>
      <c r="CF10" s="43">
        <f t="shared" si="59"/>
        <v>0</v>
      </c>
      <c r="CG10" s="43">
        <f t="shared" si="59"/>
        <v>0</v>
      </c>
      <c r="CH10" s="43">
        <f t="shared" si="59"/>
        <v>0</v>
      </c>
      <c r="CI10" s="43">
        <f t="shared" si="59"/>
        <v>0</v>
      </c>
      <c r="CJ10" s="43">
        <f t="shared" si="59"/>
        <v>0</v>
      </c>
      <c r="CK10" s="43">
        <f t="shared" si="59"/>
        <v>0</v>
      </c>
      <c r="CL10" s="43">
        <f t="shared" si="59"/>
        <v>0</v>
      </c>
      <c r="CM10" s="43">
        <f t="shared" si="59"/>
        <v>0</v>
      </c>
      <c r="CN10" s="43">
        <f t="shared" si="59"/>
        <v>0</v>
      </c>
      <c r="CO10" s="43">
        <f t="shared" si="59"/>
        <v>0</v>
      </c>
      <c r="CP10" s="43">
        <f t="shared" si="59"/>
        <v>0</v>
      </c>
      <c r="CQ10" s="43">
        <f t="shared" si="59"/>
        <v>0</v>
      </c>
      <c r="CR10" s="43">
        <f t="shared" si="59"/>
        <v>0</v>
      </c>
      <c r="CS10" s="43">
        <f t="shared" si="59"/>
        <v>0</v>
      </c>
      <c r="CT10" s="43">
        <f t="shared" si="59"/>
        <v>0</v>
      </c>
      <c r="CU10" s="43">
        <f t="shared" si="59"/>
        <v>0</v>
      </c>
      <c r="CV10" s="43">
        <f t="shared" si="59"/>
        <v>0</v>
      </c>
      <c r="CW10" s="43">
        <f t="shared" si="59"/>
        <v>0</v>
      </c>
      <c r="CX10" s="43">
        <f t="shared" si="59"/>
        <v>0</v>
      </c>
      <c r="CY10" s="43">
        <f t="shared" si="59"/>
        <v>0</v>
      </c>
    </row>
    <row r="11" spans="2:103" x14ac:dyDescent="0.25">
      <c r="B11" s="5" t="s">
        <v>54</v>
      </c>
      <c r="C11" s="5"/>
      <c r="D11" s="5"/>
      <c r="E11" s="5">
        <f>'Accom_Phase Schedule'!M56*12</f>
        <v>0</v>
      </c>
      <c r="H11" s="10" t="str">
        <f>B11</f>
        <v>Phase 4</v>
      </c>
      <c r="I11" s="57">
        <f t="shared" si="56"/>
        <v>0</v>
      </c>
      <c r="J11" s="10"/>
      <c r="K11" s="10">
        <f t="shared" ref="K11:AP11" si="60">($E11/12)*K108*K120</f>
        <v>0</v>
      </c>
      <c r="L11" s="10">
        <f t="shared" si="60"/>
        <v>0</v>
      </c>
      <c r="M11" s="10">
        <f t="shared" si="60"/>
        <v>0</v>
      </c>
      <c r="N11" s="10">
        <f t="shared" si="60"/>
        <v>0</v>
      </c>
      <c r="O11" s="10">
        <f t="shared" si="60"/>
        <v>0</v>
      </c>
      <c r="P11" s="10">
        <f t="shared" si="60"/>
        <v>0</v>
      </c>
      <c r="Q11" s="10">
        <f t="shared" si="60"/>
        <v>0</v>
      </c>
      <c r="R11" s="10">
        <f t="shared" si="60"/>
        <v>0</v>
      </c>
      <c r="S11" s="10">
        <f t="shared" si="60"/>
        <v>0</v>
      </c>
      <c r="T11" s="10">
        <f t="shared" si="60"/>
        <v>0</v>
      </c>
      <c r="U11" s="10">
        <f t="shared" si="60"/>
        <v>0</v>
      </c>
      <c r="V11" s="10">
        <f t="shared" si="60"/>
        <v>0</v>
      </c>
      <c r="W11" s="10">
        <f t="shared" si="60"/>
        <v>0</v>
      </c>
      <c r="X11" s="10">
        <f t="shared" si="60"/>
        <v>0</v>
      </c>
      <c r="Y11" s="10">
        <f t="shared" si="60"/>
        <v>0</v>
      </c>
      <c r="Z11" s="10">
        <f t="shared" si="60"/>
        <v>0</v>
      </c>
      <c r="AA11" s="10">
        <f t="shared" si="60"/>
        <v>0</v>
      </c>
      <c r="AB11" s="10">
        <f t="shared" si="60"/>
        <v>0</v>
      </c>
      <c r="AC11" s="10">
        <f t="shared" si="60"/>
        <v>0</v>
      </c>
      <c r="AD11" s="10">
        <f t="shared" si="60"/>
        <v>0</v>
      </c>
      <c r="AE11" s="10">
        <f t="shared" si="60"/>
        <v>0</v>
      </c>
      <c r="AF11" s="10">
        <f t="shared" si="60"/>
        <v>0</v>
      </c>
      <c r="AG11" s="10">
        <f t="shared" si="60"/>
        <v>0</v>
      </c>
      <c r="AH11" s="10">
        <f t="shared" si="60"/>
        <v>0</v>
      </c>
      <c r="AI11" s="10">
        <f t="shared" si="60"/>
        <v>0</v>
      </c>
      <c r="AJ11" s="10">
        <f t="shared" si="60"/>
        <v>0</v>
      </c>
      <c r="AK11" s="10">
        <f t="shared" si="60"/>
        <v>0</v>
      </c>
      <c r="AL11" s="10">
        <f t="shared" si="60"/>
        <v>0</v>
      </c>
      <c r="AM11" s="10">
        <f t="shared" si="60"/>
        <v>0</v>
      </c>
      <c r="AN11" s="10">
        <f t="shared" si="60"/>
        <v>0</v>
      </c>
      <c r="AO11" s="10">
        <f t="shared" si="60"/>
        <v>0</v>
      </c>
      <c r="AP11" s="10">
        <f t="shared" si="60"/>
        <v>0</v>
      </c>
      <c r="AQ11" s="10">
        <f t="shared" ref="AQ11:BV11" si="61">($E11/12)*AQ108*AQ120</f>
        <v>0</v>
      </c>
      <c r="AR11" s="10">
        <f t="shared" si="61"/>
        <v>0</v>
      </c>
      <c r="AS11" s="10">
        <f t="shared" si="61"/>
        <v>0</v>
      </c>
      <c r="AT11" s="10">
        <f t="shared" si="61"/>
        <v>0</v>
      </c>
      <c r="AU11" s="10">
        <f t="shared" si="61"/>
        <v>0</v>
      </c>
      <c r="AV11" s="10">
        <f t="shared" si="61"/>
        <v>0</v>
      </c>
      <c r="AW11" s="10">
        <f t="shared" si="61"/>
        <v>0</v>
      </c>
      <c r="AX11" s="10">
        <f t="shared" si="61"/>
        <v>0</v>
      </c>
      <c r="AY11" s="10">
        <f t="shared" si="61"/>
        <v>0</v>
      </c>
      <c r="AZ11" s="10">
        <f t="shared" si="61"/>
        <v>0</v>
      </c>
      <c r="BA11" s="10">
        <f t="shared" si="61"/>
        <v>0</v>
      </c>
      <c r="BB11" s="10">
        <f t="shared" si="61"/>
        <v>0</v>
      </c>
      <c r="BC11" s="10">
        <f t="shared" si="61"/>
        <v>0</v>
      </c>
      <c r="BD11" s="10">
        <f t="shared" si="61"/>
        <v>0</v>
      </c>
      <c r="BE11" s="10">
        <f t="shared" si="61"/>
        <v>0</v>
      </c>
      <c r="BF11" s="10">
        <f t="shared" si="61"/>
        <v>0</v>
      </c>
      <c r="BG11" s="10">
        <f t="shared" si="61"/>
        <v>0</v>
      </c>
      <c r="BH11" s="10">
        <f t="shared" si="61"/>
        <v>0</v>
      </c>
      <c r="BI11" s="10">
        <f t="shared" si="61"/>
        <v>0</v>
      </c>
      <c r="BJ11" s="10">
        <f t="shared" si="61"/>
        <v>0</v>
      </c>
      <c r="BK11" s="10">
        <f t="shared" si="61"/>
        <v>0</v>
      </c>
      <c r="BL11" s="10">
        <f t="shared" si="61"/>
        <v>0</v>
      </c>
      <c r="BM11" s="10">
        <f t="shared" si="61"/>
        <v>0</v>
      </c>
      <c r="BN11" s="10">
        <f t="shared" si="61"/>
        <v>0</v>
      </c>
      <c r="BO11" s="10">
        <f t="shared" si="61"/>
        <v>0</v>
      </c>
      <c r="BP11" s="10">
        <f t="shared" si="61"/>
        <v>0</v>
      </c>
      <c r="BQ11" s="10">
        <f t="shared" si="61"/>
        <v>0</v>
      </c>
      <c r="BR11" s="10">
        <f t="shared" si="61"/>
        <v>0</v>
      </c>
      <c r="BS11" s="10">
        <f t="shared" si="61"/>
        <v>0</v>
      </c>
      <c r="BT11" s="10">
        <f t="shared" si="61"/>
        <v>0</v>
      </c>
      <c r="BU11" s="10">
        <f t="shared" si="61"/>
        <v>0</v>
      </c>
      <c r="BV11" s="10">
        <f t="shared" si="61"/>
        <v>0</v>
      </c>
      <c r="BW11" s="10">
        <f t="shared" ref="BW11:CY11" si="62">($E11/12)*BW108*BW120</f>
        <v>0</v>
      </c>
      <c r="BX11" s="10">
        <f t="shared" si="62"/>
        <v>0</v>
      </c>
      <c r="BY11" s="10">
        <f t="shared" si="62"/>
        <v>0</v>
      </c>
      <c r="BZ11" s="10">
        <f t="shared" si="62"/>
        <v>0</v>
      </c>
      <c r="CA11" s="10">
        <f t="shared" si="62"/>
        <v>0</v>
      </c>
      <c r="CB11" s="10">
        <f t="shared" si="62"/>
        <v>0</v>
      </c>
      <c r="CC11" s="10">
        <f t="shared" si="62"/>
        <v>0</v>
      </c>
      <c r="CD11" s="10">
        <f t="shared" si="62"/>
        <v>0</v>
      </c>
      <c r="CE11" s="10">
        <f t="shared" si="62"/>
        <v>0</v>
      </c>
      <c r="CF11" s="10">
        <f t="shared" si="62"/>
        <v>0</v>
      </c>
      <c r="CG11" s="10">
        <f t="shared" si="62"/>
        <v>0</v>
      </c>
      <c r="CH11" s="10">
        <f t="shared" si="62"/>
        <v>0</v>
      </c>
      <c r="CI11" s="10">
        <f t="shared" si="62"/>
        <v>0</v>
      </c>
      <c r="CJ11" s="10">
        <f t="shared" si="62"/>
        <v>0</v>
      </c>
      <c r="CK11" s="10">
        <f t="shared" si="62"/>
        <v>0</v>
      </c>
      <c r="CL11" s="10">
        <f t="shared" si="62"/>
        <v>0</v>
      </c>
      <c r="CM11" s="10">
        <f t="shared" si="62"/>
        <v>0</v>
      </c>
      <c r="CN11" s="10">
        <f t="shared" si="62"/>
        <v>0</v>
      </c>
      <c r="CO11" s="10">
        <f t="shared" si="62"/>
        <v>0</v>
      </c>
      <c r="CP11" s="10">
        <f t="shared" si="62"/>
        <v>0</v>
      </c>
      <c r="CQ11" s="10">
        <f t="shared" si="62"/>
        <v>0</v>
      </c>
      <c r="CR11" s="10">
        <f t="shared" si="62"/>
        <v>0</v>
      </c>
      <c r="CS11" s="10">
        <f t="shared" si="62"/>
        <v>0</v>
      </c>
      <c r="CT11" s="10">
        <f t="shared" si="62"/>
        <v>0</v>
      </c>
      <c r="CU11" s="10">
        <f t="shared" si="62"/>
        <v>0</v>
      </c>
      <c r="CV11" s="10">
        <f t="shared" si="62"/>
        <v>0</v>
      </c>
      <c r="CW11" s="10">
        <f t="shared" si="62"/>
        <v>0</v>
      </c>
      <c r="CX11" s="10">
        <f t="shared" si="62"/>
        <v>0</v>
      </c>
      <c r="CY11" s="10">
        <f t="shared" si="62"/>
        <v>0</v>
      </c>
    </row>
    <row r="12" spans="2:103" x14ac:dyDescent="0.25">
      <c r="B12" s="5" t="s">
        <v>55</v>
      </c>
      <c r="C12" s="5"/>
      <c r="D12" s="5"/>
      <c r="E12" s="5">
        <f>'Accom_Phase Schedule'!M57*12</f>
        <v>0</v>
      </c>
      <c r="H12" s="43" t="str">
        <f>B12</f>
        <v>Phase 5</v>
      </c>
      <c r="I12" s="56">
        <f t="shared" si="56"/>
        <v>0</v>
      </c>
      <c r="J12" s="43"/>
      <c r="K12" s="43">
        <f t="shared" ref="K12:AP12" si="63">($E12/12)*K109*K121</f>
        <v>0</v>
      </c>
      <c r="L12" s="43">
        <f t="shared" si="63"/>
        <v>0</v>
      </c>
      <c r="M12" s="43">
        <f t="shared" si="63"/>
        <v>0</v>
      </c>
      <c r="N12" s="43">
        <f t="shared" si="63"/>
        <v>0</v>
      </c>
      <c r="O12" s="43">
        <f t="shared" si="63"/>
        <v>0</v>
      </c>
      <c r="P12" s="43">
        <f t="shared" si="63"/>
        <v>0</v>
      </c>
      <c r="Q12" s="43">
        <f t="shared" si="63"/>
        <v>0</v>
      </c>
      <c r="R12" s="43">
        <f t="shared" si="63"/>
        <v>0</v>
      </c>
      <c r="S12" s="43">
        <f t="shared" si="63"/>
        <v>0</v>
      </c>
      <c r="T12" s="43">
        <f t="shared" si="63"/>
        <v>0</v>
      </c>
      <c r="U12" s="43">
        <f t="shared" si="63"/>
        <v>0</v>
      </c>
      <c r="V12" s="43">
        <f t="shared" si="63"/>
        <v>0</v>
      </c>
      <c r="W12" s="43">
        <f t="shared" si="63"/>
        <v>0</v>
      </c>
      <c r="X12" s="43">
        <f t="shared" si="63"/>
        <v>0</v>
      </c>
      <c r="Y12" s="43">
        <f t="shared" si="63"/>
        <v>0</v>
      </c>
      <c r="Z12" s="43">
        <f t="shared" si="63"/>
        <v>0</v>
      </c>
      <c r="AA12" s="43">
        <f t="shared" si="63"/>
        <v>0</v>
      </c>
      <c r="AB12" s="43">
        <f t="shared" si="63"/>
        <v>0</v>
      </c>
      <c r="AC12" s="43">
        <f t="shared" si="63"/>
        <v>0</v>
      </c>
      <c r="AD12" s="43">
        <f t="shared" si="63"/>
        <v>0</v>
      </c>
      <c r="AE12" s="43">
        <f t="shared" si="63"/>
        <v>0</v>
      </c>
      <c r="AF12" s="43">
        <f t="shared" si="63"/>
        <v>0</v>
      </c>
      <c r="AG12" s="43">
        <f t="shared" si="63"/>
        <v>0</v>
      </c>
      <c r="AH12" s="43">
        <f t="shared" si="63"/>
        <v>0</v>
      </c>
      <c r="AI12" s="43">
        <f t="shared" si="63"/>
        <v>0</v>
      </c>
      <c r="AJ12" s="43">
        <f t="shared" si="63"/>
        <v>0</v>
      </c>
      <c r="AK12" s="43">
        <f t="shared" si="63"/>
        <v>0</v>
      </c>
      <c r="AL12" s="43">
        <f t="shared" si="63"/>
        <v>0</v>
      </c>
      <c r="AM12" s="43">
        <f t="shared" si="63"/>
        <v>0</v>
      </c>
      <c r="AN12" s="43">
        <f t="shared" si="63"/>
        <v>0</v>
      </c>
      <c r="AO12" s="43">
        <f t="shared" si="63"/>
        <v>0</v>
      </c>
      <c r="AP12" s="43">
        <f t="shared" si="63"/>
        <v>0</v>
      </c>
      <c r="AQ12" s="43">
        <f t="shared" ref="AQ12:BV12" si="64">($E12/12)*AQ109*AQ121</f>
        <v>0</v>
      </c>
      <c r="AR12" s="43">
        <f t="shared" si="64"/>
        <v>0</v>
      </c>
      <c r="AS12" s="43">
        <f t="shared" si="64"/>
        <v>0</v>
      </c>
      <c r="AT12" s="43">
        <f t="shared" si="64"/>
        <v>0</v>
      </c>
      <c r="AU12" s="43">
        <f t="shared" si="64"/>
        <v>0</v>
      </c>
      <c r="AV12" s="43">
        <f t="shared" si="64"/>
        <v>0</v>
      </c>
      <c r="AW12" s="43">
        <f t="shared" si="64"/>
        <v>0</v>
      </c>
      <c r="AX12" s="43">
        <f t="shared" si="64"/>
        <v>0</v>
      </c>
      <c r="AY12" s="43">
        <f t="shared" si="64"/>
        <v>0</v>
      </c>
      <c r="AZ12" s="43">
        <f t="shared" si="64"/>
        <v>0</v>
      </c>
      <c r="BA12" s="43">
        <f t="shared" si="64"/>
        <v>0</v>
      </c>
      <c r="BB12" s="43">
        <f t="shared" si="64"/>
        <v>0</v>
      </c>
      <c r="BC12" s="43">
        <f t="shared" si="64"/>
        <v>0</v>
      </c>
      <c r="BD12" s="43">
        <f t="shared" si="64"/>
        <v>0</v>
      </c>
      <c r="BE12" s="43">
        <f t="shared" si="64"/>
        <v>0</v>
      </c>
      <c r="BF12" s="43">
        <f t="shared" si="64"/>
        <v>0</v>
      </c>
      <c r="BG12" s="43">
        <f t="shared" si="64"/>
        <v>0</v>
      </c>
      <c r="BH12" s="43">
        <f t="shared" si="64"/>
        <v>0</v>
      </c>
      <c r="BI12" s="43">
        <f t="shared" si="64"/>
        <v>0</v>
      </c>
      <c r="BJ12" s="43">
        <f t="shared" si="64"/>
        <v>0</v>
      </c>
      <c r="BK12" s="43">
        <f t="shared" si="64"/>
        <v>0</v>
      </c>
      <c r="BL12" s="43">
        <f t="shared" si="64"/>
        <v>0</v>
      </c>
      <c r="BM12" s="43">
        <f t="shared" si="64"/>
        <v>0</v>
      </c>
      <c r="BN12" s="43">
        <f t="shared" si="64"/>
        <v>0</v>
      </c>
      <c r="BO12" s="43">
        <f t="shared" si="64"/>
        <v>0</v>
      </c>
      <c r="BP12" s="43">
        <f t="shared" si="64"/>
        <v>0</v>
      </c>
      <c r="BQ12" s="43">
        <f t="shared" si="64"/>
        <v>0</v>
      </c>
      <c r="BR12" s="43">
        <f t="shared" si="64"/>
        <v>0</v>
      </c>
      <c r="BS12" s="43">
        <f t="shared" si="64"/>
        <v>0</v>
      </c>
      <c r="BT12" s="43">
        <f t="shared" si="64"/>
        <v>0</v>
      </c>
      <c r="BU12" s="43">
        <f t="shared" si="64"/>
        <v>0</v>
      </c>
      <c r="BV12" s="43">
        <f t="shared" si="64"/>
        <v>0</v>
      </c>
      <c r="BW12" s="43">
        <f t="shared" ref="BW12:CY12" si="65">($E12/12)*BW109*BW121</f>
        <v>0</v>
      </c>
      <c r="BX12" s="43">
        <f t="shared" si="65"/>
        <v>0</v>
      </c>
      <c r="BY12" s="43">
        <f t="shared" si="65"/>
        <v>0</v>
      </c>
      <c r="BZ12" s="43">
        <f t="shared" si="65"/>
        <v>0</v>
      </c>
      <c r="CA12" s="43">
        <f t="shared" si="65"/>
        <v>0</v>
      </c>
      <c r="CB12" s="43">
        <f t="shared" si="65"/>
        <v>0</v>
      </c>
      <c r="CC12" s="43">
        <f t="shared" si="65"/>
        <v>0</v>
      </c>
      <c r="CD12" s="43">
        <f t="shared" si="65"/>
        <v>0</v>
      </c>
      <c r="CE12" s="43">
        <f t="shared" si="65"/>
        <v>0</v>
      </c>
      <c r="CF12" s="43">
        <f t="shared" si="65"/>
        <v>0</v>
      </c>
      <c r="CG12" s="43">
        <f t="shared" si="65"/>
        <v>0</v>
      </c>
      <c r="CH12" s="43">
        <f t="shared" si="65"/>
        <v>0</v>
      </c>
      <c r="CI12" s="43">
        <f t="shared" si="65"/>
        <v>0</v>
      </c>
      <c r="CJ12" s="43">
        <f t="shared" si="65"/>
        <v>0</v>
      </c>
      <c r="CK12" s="43">
        <f t="shared" si="65"/>
        <v>0</v>
      </c>
      <c r="CL12" s="43">
        <f t="shared" si="65"/>
        <v>0</v>
      </c>
      <c r="CM12" s="43">
        <f t="shared" si="65"/>
        <v>0</v>
      </c>
      <c r="CN12" s="43">
        <f t="shared" si="65"/>
        <v>0</v>
      </c>
      <c r="CO12" s="43">
        <f t="shared" si="65"/>
        <v>0</v>
      </c>
      <c r="CP12" s="43">
        <f t="shared" si="65"/>
        <v>0</v>
      </c>
      <c r="CQ12" s="43">
        <f t="shared" si="65"/>
        <v>0</v>
      </c>
      <c r="CR12" s="43">
        <f t="shared" si="65"/>
        <v>0</v>
      </c>
      <c r="CS12" s="43">
        <f t="shared" si="65"/>
        <v>0</v>
      </c>
      <c r="CT12" s="43">
        <f t="shared" si="65"/>
        <v>0</v>
      </c>
      <c r="CU12" s="43">
        <f t="shared" si="65"/>
        <v>0</v>
      </c>
      <c r="CV12" s="43">
        <f t="shared" si="65"/>
        <v>0</v>
      </c>
      <c r="CW12" s="43">
        <f t="shared" si="65"/>
        <v>0</v>
      </c>
      <c r="CX12" s="43">
        <f t="shared" si="65"/>
        <v>0</v>
      </c>
      <c r="CY12" s="43">
        <f t="shared" si="65"/>
        <v>0</v>
      </c>
    </row>
    <row r="13" spans="2:103" x14ac:dyDescent="0.25">
      <c r="B13" s="5"/>
      <c r="C13" s="5"/>
      <c r="D13" s="5"/>
      <c r="E13" s="5"/>
    </row>
    <row r="14" spans="2:103" x14ac:dyDescent="0.25">
      <c r="B14" s="8" t="s">
        <v>66</v>
      </c>
      <c r="C14" s="8"/>
      <c r="D14" s="8"/>
      <c r="E14" s="8">
        <f>SUM(E8:E13)</f>
        <v>10944000</v>
      </c>
      <c r="H14" s="8" t="str">
        <f>B14</f>
        <v>Total Private</v>
      </c>
      <c r="I14" s="8">
        <f>SUM(K14:CY14)</f>
        <v>28103137.353846148</v>
      </c>
      <c r="J14" s="8"/>
      <c r="K14" s="8">
        <f>SUM(K8:K12)</f>
        <v>0</v>
      </c>
      <c r="L14" s="8">
        <f t="shared" ref="L14:BB14" si="66">SUM(L8:L12)</f>
        <v>0</v>
      </c>
      <c r="M14" s="8">
        <f t="shared" si="66"/>
        <v>0</v>
      </c>
      <c r="N14" s="8">
        <f t="shared" si="66"/>
        <v>0</v>
      </c>
      <c r="O14" s="8">
        <f t="shared" si="66"/>
        <v>0</v>
      </c>
      <c r="P14" s="8">
        <f t="shared" si="66"/>
        <v>0</v>
      </c>
      <c r="Q14" s="8">
        <f t="shared" si="66"/>
        <v>0</v>
      </c>
      <c r="R14" s="8">
        <f t="shared" si="66"/>
        <v>0</v>
      </c>
      <c r="S14" s="8">
        <f t="shared" si="66"/>
        <v>0</v>
      </c>
      <c r="T14" s="8">
        <f t="shared" si="66"/>
        <v>0</v>
      </c>
      <c r="U14" s="8">
        <f t="shared" si="66"/>
        <v>0</v>
      </c>
      <c r="V14" s="8">
        <f t="shared" si="66"/>
        <v>0</v>
      </c>
      <c r="W14" s="8">
        <f t="shared" si="66"/>
        <v>0</v>
      </c>
      <c r="X14" s="8">
        <f t="shared" si="66"/>
        <v>0</v>
      </c>
      <c r="Y14" s="8">
        <f t="shared" si="66"/>
        <v>0</v>
      </c>
      <c r="Z14" s="8">
        <f t="shared" si="66"/>
        <v>0</v>
      </c>
      <c r="AA14" s="8">
        <f t="shared" si="66"/>
        <v>0</v>
      </c>
      <c r="AB14" s="8">
        <f t="shared" si="66"/>
        <v>0</v>
      </c>
      <c r="AC14" s="8">
        <f t="shared" si="66"/>
        <v>0</v>
      </c>
      <c r="AD14" s="8">
        <f t="shared" si="66"/>
        <v>0</v>
      </c>
      <c r="AE14" s="8">
        <f t="shared" si="66"/>
        <v>0</v>
      </c>
      <c r="AF14" s="8">
        <f t="shared" si="66"/>
        <v>0</v>
      </c>
      <c r="AG14" s="8">
        <f t="shared" si="66"/>
        <v>0</v>
      </c>
      <c r="AH14" s="8">
        <f t="shared" si="66"/>
        <v>0</v>
      </c>
      <c r="AI14" s="8">
        <f t="shared" si="66"/>
        <v>242754.13333333333</v>
      </c>
      <c r="AJ14" s="8">
        <f t="shared" si="66"/>
        <v>485508.26666666666</v>
      </c>
      <c r="AK14" s="8">
        <f t="shared" si="66"/>
        <v>728262.4</v>
      </c>
      <c r="AL14" s="8">
        <f t="shared" si="66"/>
        <v>947385.6</v>
      </c>
      <c r="AM14" s="8">
        <f t="shared" si="66"/>
        <v>947385.6</v>
      </c>
      <c r="AN14" s="8">
        <f t="shared" si="66"/>
        <v>947385.6</v>
      </c>
      <c r="AO14" s="8">
        <f t="shared" si="66"/>
        <v>947385.6</v>
      </c>
      <c r="AP14" s="8">
        <f t="shared" si="66"/>
        <v>947385.6</v>
      </c>
      <c r="AQ14" s="8">
        <f t="shared" si="66"/>
        <v>947385.6</v>
      </c>
      <c r="AR14" s="8">
        <f t="shared" si="66"/>
        <v>947385.6</v>
      </c>
      <c r="AS14" s="8">
        <f t="shared" si="66"/>
        <v>947385.6</v>
      </c>
      <c r="AT14" s="8">
        <f t="shared" si="66"/>
        <v>947385.6</v>
      </c>
      <c r="AU14" s="8">
        <f t="shared" si="66"/>
        <v>913922.21538461535</v>
      </c>
      <c r="AV14" s="8">
        <f t="shared" si="66"/>
        <v>947385.6</v>
      </c>
      <c r="AW14" s="8">
        <f t="shared" si="66"/>
        <v>947385.6</v>
      </c>
      <c r="AX14" s="8">
        <f t="shared" si="66"/>
        <v>947385.6</v>
      </c>
      <c r="AY14" s="8">
        <f t="shared" si="66"/>
        <v>947385.6</v>
      </c>
      <c r="AZ14" s="8">
        <f t="shared" si="66"/>
        <v>947385.6</v>
      </c>
      <c r="BA14" s="8">
        <f t="shared" si="66"/>
        <v>947385.6</v>
      </c>
      <c r="BB14" s="8">
        <f t="shared" si="66"/>
        <v>947385.6</v>
      </c>
      <c r="BC14" s="8">
        <f t="shared" ref="BC14:CY14" si="67">SUM(BC8:BC12)</f>
        <v>947385.6</v>
      </c>
      <c r="BD14" s="8">
        <f t="shared" si="67"/>
        <v>947385.6</v>
      </c>
      <c r="BE14" s="8">
        <f t="shared" si="67"/>
        <v>947385.6</v>
      </c>
      <c r="BF14" s="8">
        <f t="shared" si="67"/>
        <v>947385.6</v>
      </c>
      <c r="BG14" s="8">
        <f t="shared" si="67"/>
        <v>939787.93846153852</v>
      </c>
      <c r="BH14" s="8">
        <f t="shared" si="67"/>
        <v>974198.40000000014</v>
      </c>
      <c r="BI14" s="8">
        <f t="shared" si="67"/>
        <v>974198.40000000014</v>
      </c>
      <c r="BJ14" s="8">
        <f t="shared" si="67"/>
        <v>974198.40000000014</v>
      </c>
      <c r="BK14" s="8">
        <f t="shared" si="67"/>
        <v>974198.40000000014</v>
      </c>
      <c r="BL14" s="8">
        <f t="shared" si="67"/>
        <v>974198.40000000014</v>
      </c>
      <c r="BM14" s="8">
        <f t="shared" si="67"/>
        <v>974198.40000000014</v>
      </c>
      <c r="BN14" s="8">
        <f t="shared" si="67"/>
        <v>0</v>
      </c>
      <c r="BO14" s="8">
        <f t="shared" si="67"/>
        <v>0</v>
      </c>
      <c r="BP14" s="8">
        <f t="shared" si="67"/>
        <v>0</v>
      </c>
      <c r="BQ14" s="8">
        <f t="shared" si="67"/>
        <v>0</v>
      </c>
      <c r="BR14" s="8">
        <f t="shared" si="67"/>
        <v>0</v>
      </c>
      <c r="BS14" s="8">
        <f t="shared" si="67"/>
        <v>0</v>
      </c>
      <c r="BT14" s="8">
        <f t="shared" si="67"/>
        <v>0</v>
      </c>
      <c r="BU14" s="8">
        <f t="shared" si="67"/>
        <v>0</v>
      </c>
      <c r="BV14" s="8">
        <f t="shared" si="67"/>
        <v>0</v>
      </c>
      <c r="BW14" s="8">
        <f t="shared" si="67"/>
        <v>0</v>
      </c>
      <c r="BX14" s="8">
        <f t="shared" si="67"/>
        <v>0</v>
      </c>
      <c r="BY14" s="8">
        <f t="shared" si="67"/>
        <v>0</v>
      </c>
      <c r="BZ14" s="8">
        <f t="shared" si="67"/>
        <v>0</v>
      </c>
      <c r="CA14" s="8">
        <f t="shared" si="67"/>
        <v>0</v>
      </c>
      <c r="CB14" s="8">
        <f t="shared" si="67"/>
        <v>0</v>
      </c>
      <c r="CC14" s="8">
        <f t="shared" si="67"/>
        <v>0</v>
      </c>
      <c r="CD14" s="8">
        <f t="shared" si="67"/>
        <v>0</v>
      </c>
      <c r="CE14" s="8">
        <f t="shared" si="67"/>
        <v>0</v>
      </c>
      <c r="CF14" s="8">
        <f t="shared" si="67"/>
        <v>0</v>
      </c>
      <c r="CG14" s="8">
        <f t="shared" si="67"/>
        <v>0</v>
      </c>
      <c r="CH14" s="8">
        <f t="shared" si="67"/>
        <v>0</v>
      </c>
      <c r="CI14" s="8">
        <f t="shared" si="67"/>
        <v>0</v>
      </c>
      <c r="CJ14" s="8">
        <f t="shared" si="67"/>
        <v>0</v>
      </c>
      <c r="CK14" s="8">
        <f t="shared" si="67"/>
        <v>0</v>
      </c>
      <c r="CL14" s="8">
        <f t="shared" si="67"/>
        <v>0</v>
      </c>
      <c r="CM14" s="8">
        <f t="shared" si="67"/>
        <v>0</v>
      </c>
      <c r="CN14" s="8">
        <f t="shared" si="67"/>
        <v>0</v>
      </c>
      <c r="CO14" s="8">
        <f t="shared" si="67"/>
        <v>0</v>
      </c>
      <c r="CP14" s="8">
        <f t="shared" si="67"/>
        <v>0</v>
      </c>
      <c r="CQ14" s="8">
        <f t="shared" si="67"/>
        <v>0</v>
      </c>
      <c r="CR14" s="8">
        <f t="shared" si="67"/>
        <v>0</v>
      </c>
      <c r="CS14" s="8">
        <f t="shared" si="67"/>
        <v>0</v>
      </c>
      <c r="CT14" s="8">
        <f t="shared" si="67"/>
        <v>0</v>
      </c>
      <c r="CU14" s="8">
        <f t="shared" si="67"/>
        <v>0</v>
      </c>
      <c r="CV14" s="8">
        <f t="shared" si="67"/>
        <v>0</v>
      </c>
      <c r="CW14" s="8">
        <f t="shared" si="67"/>
        <v>0</v>
      </c>
      <c r="CX14" s="8">
        <f t="shared" si="67"/>
        <v>0</v>
      </c>
      <c r="CY14" s="8">
        <f t="shared" si="67"/>
        <v>0</v>
      </c>
    </row>
    <row r="16" spans="2:103" ht="15.75" x14ac:dyDescent="0.25">
      <c r="B16" s="44" t="s">
        <v>33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</row>
    <row r="18" spans="2:103" x14ac:dyDescent="0.25">
      <c r="B18" s="8" t="s">
        <v>31</v>
      </c>
      <c r="C18" s="8"/>
      <c r="D18" s="8"/>
      <c r="E18" s="8" t="s">
        <v>65</v>
      </c>
      <c r="I18" s="35"/>
    </row>
    <row r="19" spans="2:103" x14ac:dyDescent="0.25">
      <c r="B19" s="5" t="str">
        <f>B8</f>
        <v>Phase 1</v>
      </c>
      <c r="C19" s="5"/>
      <c r="D19" s="5"/>
      <c r="E19" s="5">
        <f>'Accom_Phase Schedule'!N53*12</f>
        <v>795000</v>
      </c>
      <c r="H19" s="43" t="str">
        <f>B19</f>
        <v>Phase 1</v>
      </c>
      <c r="I19" s="56">
        <f>SUM(K19:CY19)</f>
        <v>2190887.5</v>
      </c>
      <c r="J19" s="43"/>
      <c r="K19" s="43">
        <f t="shared" ref="K19:AP19" si="68">($E19/12)*K105</f>
        <v>0</v>
      </c>
      <c r="L19" s="43">
        <f t="shared" si="68"/>
        <v>0</v>
      </c>
      <c r="M19" s="43">
        <f t="shared" si="68"/>
        <v>0</v>
      </c>
      <c r="N19" s="43">
        <f t="shared" si="68"/>
        <v>0</v>
      </c>
      <c r="O19" s="43">
        <f t="shared" si="68"/>
        <v>0</v>
      </c>
      <c r="P19" s="43">
        <f t="shared" si="68"/>
        <v>0</v>
      </c>
      <c r="Q19" s="43">
        <f t="shared" si="68"/>
        <v>0</v>
      </c>
      <c r="R19" s="43">
        <f t="shared" si="68"/>
        <v>0</v>
      </c>
      <c r="S19" s="43">
        <f t="shared" si="68"/>
        <v>0</v>
      </c>
      <c r="T19" s="43">
        <f t="shared" si="68"/>
        <v>0</v>
      </c>
      <c r="U19" s="43">
        <f t="shared" si="68"/>
        <v>0</v>
      </c>
      <c r="V19" s="43">
        <f t="shared" si="68"/>
        <v>0</v>
      </c>
      <c r="W19" s="43">
        <f t="shared" si="68"/>
        <v>0</v>
      </c>
      <c r="X19" s="43">
        <f t="shared" si="68"/>
        <v>0</v>
      </c>
      <c r="Y19" s="43">
        <f t="shared" si="68"/>
        <v>0</v>
      </c>
      <c r="Z19" s="43">
        <f t="shared" si="68"/>
        <v>0</v>
      </c>
      <c r="AA19" s="43">
        <f t="shared" si="68"/>
        <v>0</v>
      </c>
      <c r="AB19" s="43">
        <f t="shared" si="68"/>
        <v>0</v>
      </c>
      <c r="AC19" s="43">
        <f t="shared" si="68"/>
        <v>0</v>
      </c>
      <c r="AD19" s="43">
        <f t="shared" si="68"/>
        <v>0</v>
      </c>
      <c r="AE19" s="43">
        <f t="shared" si="68"/>
        <v>0</v>
      </c>
      <c r="AF19" s="43">
        <f t="shared" si="68"/>
        <v>0</v>
      </c>
      <c r="AG19" s="43">
        <f t="shared" si="68"/>
        <v>0</v>
      </c>
      <c r="AH19" s="43">
        <f t="shared" si="68"/>
        <v>0</v>
      </c>
      <c r="AI19" s="43">
        <f t="shared" si="68"/>
        <v>70225</v>
      </c>
      <c r="AJ19" s="43">
        <f t="shared" si="68"/>
        <v>70225</v>
      </c>
      <c r="AK19" s="43">
        <f t="shared" si="68"/>
        <v>70225</v>
      </c>
      <c r="AL19" s="43">
        <f t="shared" si="68"/>
        <v>70225</v>
      </c>
      <c r="AM19" s="43">
        <f t="shared" si="68"/>
        <v>70225</v>
      </c>
      <c r="AN19" s="43">
        <f t="shared" si="68"/>
        <v>70225</v>
      </c>
      <c r="AO19" s="43">
        <f t="shared" si="68"/>
        <v>70225</v>
      </c>
      <c r="AP19" s="43">
        <f t="shared" si="68"/>
        <v>70225</v>
      </c>
      <c r="AQ19" s="43">
        <f t="shared" ref="AQ19:BV19" si="69">($E19/12)*AQ105</f>
        <v>70225</v>
      </c>
      <c r="AR19" s="43">
        <f t="shared" si="69"/>
        <v>70225</v>
      </c>
      <c r="AS19" s="43">
        <f t="shared" si="69"/>
        <v>70225</v>
      </c>
      <c r="AT19" s="43">
        <f t="shared" si="69"/>
        <v>70225</v>
      </c>
      <c r="AU19" s="43">
        <f t="shared" si="69"/>
        <v>70225</v>
      </c>
      <c r="AV19" s="43">
        <f t="shared" si="69"/>
        <v>70225</v>
      </c>
      <c r="AW19" s="43">
        <f t="shared" si="69"/>
        <v>70225</v>
      </c>
      <c r="AX19" s="43">
        <f t="shared" si="69"/>
        <v>70225</v>
      </c>
      <c r="AY19" s="43">
        <f t="shared" si="69"/>
        <v>70225</v>
      </c>
      <c r="AZ19" s="43">
        <f t="shared" si="69"/>
        <v>70225</v>
      </c>
      <c r="BA19" s="43">
        <f t="shared" si="69"/>
        <v>70225</v>
      </c>
      <c r="BB19" s="43">
        <f t="shared" si="69"/>
        <v>70225</v>
      </c>
      <c r="BC19" s="43">
        <f t="shared" si="69"/>
        <v>70225</v>
      </c>
      <c r="BD19" s="43">
        <f t="shared" si="69"/>
        <v>70225</v>
      </c>
      <c r="BE19" s="43">
        <f t="shared" si="69"/>
        <v>70225</v>
      </c>
      <c r="BF19" s="43">
        <f t="shared" si="69"/>
        <v>70225</v>
      </c>
      <c r="BG19" s="43">
        <f t="shared" si="69"/>
        <v>72212.5</v>
      </c>
      <c r="BH19" s="43">
        <f t="shared" si="69"/>
        <v>72212.5</v>
      </c>
      <c r="BI19" s="43">
        <f t="shared" si="69"/>
        <v>72212.5</v>
      </c>
      <c r="BJ19" s="43">
        <f t="shared" si="69"/>
        <v>72212.5</v>
      </c>
      <c r="BK19" s="43">
        <f t="shared" si="69"/>
        <v>72212.5</v>
      </c>
      <c r="BL19" s="43">
        <f t="shared" si="69"/>
        <v>72212.5</v>
      </c>
      <c r="BM19" s="43">
        <f t="shared" si="69"/>
        <v>72212.5</v>
      </c>
      <c r="BN19" s="43">
        <f t="shared" si="69"/>
        <v>0</v>
      </c>
      <c r="BO19" s="43">
        <f t="shared" si="69"/>
        <v>0</v>
      </c>
      <c r="BP19" s="43">
        <f t="shared" si="69"/>
        <v>0</v>
      </c>
      <c r="BQ19" s="43">
        <f t="shared" si="69"/>
        <v>0</v>
      </c>
      <c r="BR19" s="43">
        <f t="shared" si="69"/>
        <v>0</v>
      </c>
      <c r="BS19" s="43">
        <f t="shared" si="69"/>
        <v>0</v>
      </c>
      <c r="BT19" s="43">
        <f t="shared" si="69"/>
        <v>0</v>
      </c>
      <c r="BU19" s="43">
        <f t="shared" si="69"/>
        <v>0</v>
      </c>
      <c r="BV19" s="43">
        <f t="shared" si="69"/>
        <v>0</v>
      </c>
      <c r="BW19" s="43">
        <f t="shared" ref="BW19:CY19" si="70">($E19/12)*BW105</f>
        <v>0</v>
      </c>
      <c r="BX19" s="43">
        <f t="shared" si="70"/>
        <v>0</v>
      </c>
      <c r="BY19" s="43">
        <f t="shared" si="70"/>
        <v>0</v>
      </c>
      <c r="BZ19" s="43">
        <f t="shared" si="70"/>
        <v>0</v>
      </c>
      <c r="CA19" s="43">
        <f t="shared" si="70"/>
        <v>0</v>
      </c>
      <c r="CB19" s="43">
        <f t="shared" si="70"/>
        <v>0</v>
      </c>
      <c r="CC19" s="43">
        <f t="shared" si="70"/>
        <v>0</v>
      </c>
      <c r="CD19" s="43">
        <f t="shared" si="70"/>
        <v>0</v>
      </c>
      <c r="CE19" s="43">
        <f t="shared" si="70"/>
        <v>0</v>
      </c>
      <c r="CF19" s="43">
        <f t="shared" si="70"/>
        <v>0</v>
      </c>
      <c r="CG19" s="43">
        <f t="shared" si="70"/>
        <v>0</v>
      </c>
      <c r="CH19" s="43">
        <f t="shared" si="70"/>
        <v>0</v>
      </c>
      <c r="CI19" s="43">
        <f t="shared" si="70"/>
        <v>0</v>
      </c>
      <c r="CJ19" s="43">
        <f t="shared" si="70"/>
        <v>0</v>
      </c>
      <c r="CK19" s="43">
        <f t="shared" si="70"/>
        <v>0</v>
      </c>
      <c r="CL19" s="43">
        <f t="shared" si="70"/>
        <v>0</v>
      </c>
      <c r="CM19" s="43">
        <f t="shared" si="70"/>
        <v>0</v>
      </c>
      <c r="CN19" s="43">
        <f t="shared" si="70"/>
        <v>0</v>
      </c>
      <c r="CO19" s="43">
        <f t="shared" si="70"/>
        <v>0</v>
      </c>
      <c r="CP19" s="43">
        <f t="shared" si="70"/>
        <v>0</v>
      </c>
      <c r="CQ19" s="43">
        <f t="shared" si="70"/>
        <v>0</v>
      </c>
      <c r="CR19" s="43">
        <f t="shared" si="70"/>
        <v>0</v>
      </c>
      <c r="CS19" s="43">
        <f t="shared" si="70"/>
        <v>0</v>
      </c>
      <c r="CT19" s="43">
        <f t="shared" si="70"/>
        <v>0</v>
      </c>
      <c r="CU19" s="43">
        <f t="shared" si="70"/>
        <v>0</v>
      </c>
      <c r="CV19" s="43">
        <f t="shared" si="70"/>
        <v>0</v>
      </c>
      <c r="CW19" s="43">
        <f t="shared" si="70"/>
        <v>0</v>
      </c>
      <c r="CX19" s="43">
        <f t="shared" si="70"/>
        <v>0</v>
      </c>
      <c r="CY19" s="43">
        <f t="shared" si="70"/>
        <v>0</v>
      </c>
    </row>
    <row r="20" spans="2:103" x14ac:dyDescent="0.25">
      <c r="B20" s="5" t="str">
        <f>B9</f>
        <v>Phase 2</v>
      </c>
      <c r="C20" s="5"/>
      <c r="D20" s="5"/>
      <c r="E20" s="5">
        <f>'Accom_Phase Schedule'!N54*12</f>
        <v>0</v>
      </c>
      <c r="H20" s="10" t="str">
        <f>B20</f>
        <v>Phase 2</v>
      </c>
      <c r="I20" s="57">
        <f t="shared" ref="I20:I23" si="71">SUM(K20:CY20)</f>
        <v>0</v>
      </c>
      <c r="J20" s="10"/>
      <c r="K20" s="10">
        <f t="shared" ref="K20:AP20" si="72">($E20/12)*K106</f>
        <v>0</v>
      </c>
      <c r="L20" s="10">
        <f t="shared" si="72"/>
        <v>0</v>
      </c>
      <c r="M20" s="10">
        <f t="shared" si="72"/>
        <v>0</v>
      </c>
      <c r="N20" s="10">
        <f t="shared" si="72"/>
        <v>0</v>
      </c>
      <c r="O20" s="10">
        <f t="shared" si="72"/>
        <v>0</v>
      </c>
      <c r="P20" s="10">
        <f t="shared" si="72"/>
        <v>0</v>
      </c>
      <c r="Q20" s="10">
        <f t="shared" si="72"/>
        <v>0</v>
      </c>
      <c r="R20" s="10">
        <f t="shared" si="72"/>
        <v>0</v>
      </c>
      <c r="S20" s="10">
        <f t="shared" si="72"/>
        <v>0</v>
      </c>
      <c r="T20" s="10">
        <f t="shared" si="72"/>
        <v>0</v>
      </c>
      <c r="U20" s="10">
        <f t="shared" si="72"/>
        <v>0</v>
      </c>
      <c r="V20" s="10">
        <f t="shared" si="72"/>
        <v>0</v>
      </c>
      <c r="W20" s="10">
        <f t="shared" si="72"/>
        <v>0</v>
      </c>
      <c r="X20" s="10">
        <f t="shared" si="72"/>
        <v>0</v>
      </c>
      <c r="Y20" s="10">
        <f t="shared" si="72"/>
        <v>0</v>
      </c>
      <c r="Z20" s="10">
        <f t="shared" si="72"/>
        <v>0</v>
      </c>
      <c r="AA20" s="10">
        <f t="shared" si="72"/>
        <v>0</v>
      </c>
      <c r="AB20" s="10">
        <f t="shared" si="72"/>
        <v>0</v>
      </c>
      <c r="AC20" s="10">
        <f t="shared" si="72"/>
        <v>0</v>
      </c>
      <c r="AD20" s="10">
        <f t="shared" si="72"/>
        <v>0</v>
      </c>
      <c r="AE20" s="10">
        <f t="shared" si="72"/>
        <v>0</v>
      </c>
      <c r="AF20" s="10">
        <f t="shared" si="72"/>
        <v>0</v>
      </c>
      <c r="AG20" s="10">
        <f t="shared" si="72"/>
        <v>0</v>
      </c>
      <c r="AH20" s="10">
        <f t="shared" si="72"/>
        <v>0</v>
      </c>
      <c r="AI20" s="10">
        <f t="shared" si="72"/>
        <v>0</v>
      </c>
      <c r="AJ20" s="10">
        <f t="shared" si="72"/>
        <v>0</v>
      </c>
      <c r="AK20" s="10">
        <f t="shared" si="72"/>
        <v>0</v>
      </c>
      <c r="AL20" s="10">
        <f t="shared" si="72"/>
        <v>0</v>
      </c>
      <c r="AM20" s="10">
        <f t="shared" si="72"/>
        <v>0</v>
      </c>
      <c r="AN20" s="10">
        <f t="shared" si="72"/>
        <v>0</v>
      </c>
      <c r="AO20" s="10">
        <f t="shared" si="72"/>
        <v>0</v>
      </c>
      <c r="AP20" s="10">
        <f t="shared" si="72"/>
        <v>0</v>
      </c>
      <c r="AQ20" s="10">
        <f t="shared" ref="AQ20:BV20" si="73">($E20/12)*AQ106</f>
        <v>0</v>
      </c>
      <c r="AR20" s="10">
        <f t="shared" si="73"/>
        <v>0</v>
      </c>
      <c r="AS20" s="10">
        <f t="shared" si="73"/>
        <v>0</v>
      </c>
      <c r="AT20" s="10">
        <f t="shared" si="73"/>
        <v>0</v>
      </c>
      <c r="AU20" s="10">
        <f t="shared" si="73"/>
        <v>0</v>
      </c>
      <c r="AV20" s="10">
        <f t="shared" si="73"/>
        <v>0</v>
      </c>
      <c r="AW20" s="10">
        <f t="shared" si="73"/>
        <v>0</v>
      </c>
      <c r="AX20" s="10">
        <f t="shared" si="73"/>
        <v>0</v>
      </c>
      <c r="AY20" s="10">
        <f t="shared" si="73"/>
        <v>0</v>
      </c>
      <c r="AZ20" s="10">
        <f t="shared" si="73"/>
        <v>0</v>
      </c>
      <c r="BA20" s="10">
        <f t="shared" si="73"/>
        <v>0</v>
      </c>
      <c r="BB20" s="10">
        <f t="shared" si="73"/>
        <v>0</v>
      </c>
      <c r="BC20" s="10">
        <f t="shared" si="73"/>
        <v>0</v>
      </c>
      <c r="BD20" s="10">
        <f t="shared" si="73"/>
        <v>0</v>
      </c>
      <c r="BE20" s="10">
        <f t="shared" si="73"/>
        <v>0</v>
      </c>
      <c r="BF20" s="10">
        <f t="shared" si="73"/>
        <v>0</v>
      </c>
      <c r="BG20" s="10">
        <f t="shared" si="73"/>
        <v>0</v>
      </c>
      <c r="BH20" s="10">
        <f t="shared" si="73"/>
        <v>0</v>
      </c>
      <c r="BI20" s="10">
        <f t="shared" si="73"/>
        <v>0</v>
      </c>
      <c r="BJ20" s="10">
        <f t="shared" si="73"/>
        <v>0</v>
      </c>
      <c r="BK20" s="10">
        <f t="shared" si="73"/>
        <v>0</v>
      </c>
      <c r="BL20" s="10">
        <f t="shared" si="73"/>
        <v>0</v>
      </c>
      <c r="BM20" s="10">
        <f t="shared" si="73"/>
        <v>0</v>
      </c>
      <c r="BN20" s="10">
        <f t="shared" si="73"/>
        <v>0</v>
      </c>
      <c r="BO20" s="10">
        <f t="shared" si="73"/>
        <v>0</v>
      </c>
      <c r="BP20" s="10">
        <f t="shared" si="73"/>
        <v>0</v>
      </c>
      <c r="BQ20" s="10">
        <f t="shared" si="73"/>
        <v>0</v>
      </c>
      <c r="BR20" s="10">
        <f t="shared" si="73"/>
        <v>0</v>
      </c>
      <c r="BS20" s="10">
        <f t="shared" si="73"/>
        <v>0</v>
      </c>
      <c r="BT20" s="10">
        <f t="shared" si="73"/>
        <v>0</v>
      </c>
      <c r="BU20" s="10">
        <f t="shared" si="73"/>
        <v>0</v>
      </c>
      <c r="BV20" s="10">
        <f t="shared" si="73"/>
        <v>0</v>
      </c>
      <c r="BW20" s="10">
        <f t="shared" ref="BW20:CY20" si="74">($E20/12)*BW106</f>
        <v>0</v>
      </c>
      <c r="BX20" s="10">
        <f t="shared" si="74"/>
        <v>0</v>
      </c>
      <c r="BY20" s="10">
        <f t="shared" si="74"/>
        <v>0</v>
      </c>
      <c r="BZ20" s="10">
        <f t="shared" si="74"/>
        <v>0</v>
      </c>
      <c r="CA20" s="10">
        <f t="shared" si="74"/>
        <v>0</v>
      </c>
      <c r="CB20" s="10">
        <f t="shared" si="74"/>
        <v>0</v>
      </c>
      <c r="CC20" s="10">
        <f t="shared" si="74"/>
        <v>0</v>
      </c>
      <c r="CD20" s="10">
        <f t="shared" si="74"/>
        <v>0</v>
      </c>
      <c r="CE20" s="10">
        <f t="shared" si="74"/>
        <v>0</v>
      </c>
      <c r="CF20" s="10">
        <f t="shared" si="74"/>
        <v>0</v>
      </c>
      <c r="CG20" s="10">
        <f t="shared" si="74"/>
        <v>0</v>
      </c>
      <c r="CH20" s="10">
        <f t="shared" si="74"/>
        <v>0</v>
      </c>
      <c r="CI20" s="10">
        <f t="shared" si="74"/>
        <v>0</v>
      </c>
      <c r="CJ20" s="10">
        <f t="shared" si="74"/>
        <v>0</v>
      </c>
      <c r="CK20" s="10">
        <f t="shared" si="74"/>
        <v>0</v>
      </c>
      <c r="CL20" s="10">
        <f t="shared" si="74"/>
        <v>0</v>
      </c>
      <c r="CM20" s="10">
        <f t="shared" si="74"/>
        <v>0</v>
      </c>
      <c r="CN20" s="10">
        <f t="shared" si="74"/>
        <v>0</v>
      </c>
      <c r="CO20" s="10">
        <f t="shared" si="74"/>
        <v>0</v>
      </c>
      <c r="CP20" s="10">
        <f t="shared" si="74"/>
        <v>0</v>
      </c>
      <c r="CQ20" s="10">
        <f t="shared" si="74"/>
        <v>0</v>
      </c>
      <c r="CR20" s="10">
        <f t="shared" si="74"/>
        <v>0</v>
      </c>
      <c r="CS20" s="10">
        <f t="shared" si="74"/>
        <v>0</v>
      </c>
      <c r="CT20" s="10">
        <f t="shared" si="74"/>
        <v>0</v>
      </c>
      <c r="CU20" s="10">
        <f t="shared" si="74"/>
        <v>0</v>
      </c>
      <c r="CV20" s="10">
        <f t="shared" si="74"/>
        <v>0</v>
      </c>
      <c r="CW20" s="10">
        <f t="shared" si="74"/>
        <v>0</v>
      </c>
      <c r="CX20" s="10">
        <f t="shared" si="74"/>
        <v>0</v>
      </c>
      <c r="CY20" s="10">
        <f t="shared" si="74"/>
        <v>0</v>
      </c>
    </row>
    <row r="21" spans="2:103" x14ac:dyDescent="0.25">
      <c r="B21" s="5" t="str">
        <f>B10</f>
        <v>Phase 3</v>
      </c>
      <c r="C21" s="5"/>
      <c r="D21" s="5"/>
      <c r="E21" s="5">
        <f>'Accom_Phase Schedule'!N55*12</f>
        <v>0</v>
      </c>
      <c r="H21" s="43" t="str">
        <f>B21</f>
        <v>Phase 3</v>
      </c>
      <c r="I21" s="56">
        <f t="shared" si="71"/>
        <v>0</v>
      </c>
      <c r="J21" s="43"/>
      <c r="K21" s="43">
        <f t="shared" ref="K21:AP21" si="75">($E21/12)*K107</f>
        <v>0</v>
      </c>
      <c r="L21" s="43">
        <f t="shared" si="75"/>
        <v>0</v>
      </c>
      <c r="M21" s="43">
        <f t="shared" si="75"/>
        <v>0</v>
      </c>
      <c r="N21" s="43">
        <f t="shared" si="75"/>
        <v>0</v>
      </c>
      <c r="O21" s="43">
        <f t="shared" si="75"/>
        <v>0</v>
      </c>
      <c r="P21" s="43">
        <f t="shared" si="75"/>
        <v>0</v>
      </c>
      <c r="Q21" s="43">
        <f t="shared" si="75"/>
        <v>0</v>
      </c>
      <c r="R21" s="43">
        <f t="shared" si="75"/>
        <v>0</v>
      </c>
      <c r="S21" s="43">
        <f t="shared" si="75"/>
        <v>0</v>
      </c>
      <c r="T21" s="43">
        <f t="shared" si="75"/>
        <v>0</v>
      </c>
      <c r="U21" s="43">
        <f t="shared" si="75"/>
        <v>0</v>
      </c>
      <c r="V21" s="43">
        <f t="shared" si="75"/>
        <v>0</v>
      </c>
      <c r="W21" s="43">
        <f t="shared" si="75"/>
        <v>0</v>
      </c>
      <c r="X21" s="43">
        <f t="shared" si="75"/>
        <v>0</v>
      </c>
      <c r="Y21" s="43">
        <f t="shared" si="75"/>
        <v>0</v>
      </c>
      <c r="Z21" s="43">
        <f t="shared" si="75"/>
        <v>0</v>
      </c>
      <c r="AA21" s="43">
        <f t="shared" si="75"/>
        <v>0</v>
      </c>
      <c r="AB21" s="43">
        <f t="shared" si="75"/>
        <v>0</v>
      </c>
      <c r="AC21" s="43">
        <f t="shared" si="75"/>
        <v>0</v>
      </c>
      <c r="AD21" s="43">
        <f t="shared" si="75"/>
        <v>0</v>
      </c>
      <c r="AE21" s="43">
        <f t="shared" si="75"/>
        <v>0</v>
      </c>
      <c r="AF21" s="43">
        <f t="shared" si="75"/>
        <v>0</v>
      </c>
      <c r="AG21" s="43">
        <f t="shared" si="75"/>
        <v>0</v>
      </c>
      <c r="AH21" s="43">
        <f t="shared" si="75"/>
        <v>0</v>
      </c>
      <c r="AI21" s="43">
        <f t="shared" si="75"/>
        <v>0</v>
      </c>
      <c r="AJ21" s="43">
        <f t="shared" si="75"/>
        <v>0</v>
      </c>
      <c r="AK21" s="43">
        <f t="shared" si="75"/>
        <v>0</v>
      </c>
      <c r="AL21" s="43">
        <f t="shared" si="75"/>
        <v>0</v>
      </c>
      <c r="AM21" s="43">
        <f t="shared" si="75"/>
        <v>0</v>
      </c>
      <c r="AN21" s="43">
        <f t="shared" si="75"/>
        <v>0</v>
      </c>
      <c r="AO21" s="43">
        <f t="shared" si="75"/>
        <v>0</v>
      </c>
      <c r="AP21" s="43">
        <f t="shared" si="75"/>
        <v>0</v>
      </c>
      <c r="AQ21" s="43">
        <f t="shared" ref="AQ21:BV21" si="76">($E21/12)*AQ107</f>
        <v>0</v>
      </c>
      <c r="AR21" s="43">
        <f t="shared" si="76"/>
        <v>0</v>
      </c>
      <c r="AS21" s="43">
        <f t="shared" si="76"/>
        <v>0</v>
      </c>
      <c r="AT21" s="43">
        <f t="shared" si="76"/>
        <v>0</v>
      </c>
      <c r="AU21" s="43">
        <f t="shared" si="76"/>
        <v>0</v>
      </c>
      <c r="AV21" s="43">
        <f t="shared" si="76"/>
        <v>0</v>
      </c>
      <c r="AW21" s="43">
        <f t="shared" si="76"/>
        <v>0</v>
      </c>
      <c r="AX21" s="43">
        <f t="shared" si="76"/>
        <v>0</v>
      </c>
      <c r="AY21" s="43">
        <f t="shared" si="76"/>
        <v>0</v>
      </c>
      <c r="AZ21" s="43">
        <f t="shared" si="76"/>
        <v>0</v>
      </c>
      <c r="BA21" s="43">
        <f t="shared" si="76"/>
        <v>0</v>
      </c>
      <c r="BB21" s="43">
        <f t="shared" si="76"/>
        <v>0</v>
      </c>
      <c r="BC21" s="43">
        <f t="shared" si="76"/>
        <v>0</v>
      </c>
      <c r="BD21" s="43">
        <f t="shared" si="76"/>
        <v>0</v>
      </c>
      <c r="BE21" s="43">
        <f t="shared" si="76"/>
        <v>0</v>
      </c>
      <c r="BF21" s="43">
        <f t="shared" si="76"/>
        <v>0</v>
      </c>
      <c r="BG21" s="43">
        <f t="shared" si="76"/>
        <v>0</v>
      </c>
      <c r="BH21" s="43">
        <f t="shared" si="76"/>
        <v>0</v>
      </c>
      <c r="BI21" s="43">
        <f t="shared" si="76"/>
        <v>0</v>
      </c>
      <c r="BJ21" s="43">
        <f t="shared" si="76"/>
        <v>0</v>
      </c>
      <c r="BK21" s="43">
        <f t="shared" si="76"/>
        <v>0</v>
      </c>
      <c r="BL21" s="43">
        <f t="shared" si="76"/>
        <v>0</v>
      </c>
      <c r="BM21" s="43">
        <f t="shared" si="76"/>
        <v>0</v>
      </c>
      <c r="BN21" s="43">
        <f t="shared" si="76"/>
        <v>0</v>
      </c>
      <c r="BO21" s="43">
        <f t="shared" si="76"/>
        <v>0</v>
      </c>
      <c r="BP21" s="43">
        <f t="shared" si="76"/>
        <v>0</v>
      </c>
      <c r="BQ21" s="43">
        <f t="shared" si="76"/>
        <v>0</v>
      </c>
      <c r="BR21" s="43">
        <f t="shared" si="76"/>
        <v>0</v>
      </c>
      <c r="BS21" s="43">
        <f t="shared" si="76"/>
        <v>0</v>
      </c>
      <c r="BT21" s="43">
        <f t="shared" si="76"/>
        <v>0</v>
      </c>
      <c r="BU21" s="43">
        <f t="shared" si="76"/>
        <v>0</v>
      </c>
      <c r="BV21" s="43">
        <f t="shared" si="76"/>
        <v>0</v>
      </c>
      <c r="BW21" s="43">
        <f t="shared" ref="BW21:CY21" si="77">($E21/12)*BW107</f>
        <v>0</v>
      </c>
      <c r="BX21" s="43">
        <f t="shared" si="77"/>
        <v>0</v>
      </c>
      <c r="BY21" s="43">
        <f t="shared" si="77"/>
        <v>0</v>
      </c>
      <c r="BZ21" s="43">
        <f t="shared" si="77"/>
        <v>0</v>
      </c>
      <c r="CA21" s="43">
        <f t="shared" si="77"/>
        <v>0</v>
      </c>
      <c r="CB21" s="43">
        <f t="shared" si="77"/>
        <v>0</v>
      </c>
      <c r="CC21" s="43">
        <f t="shared" si="77"/>
        <v>0</v>
      </c>
      <c r="CD21" s="43">
        <f t="shared" si="77"/>
        <v>0</v>
      </c>
      <c r="CE21" s="43">
        <f t="shared" si="77"/>
        <v>0</v>
      </c>
      <c r="CF21" s="43">
        <f t="shared" si="77"/>
        <v>0</v>
      </c>
      <c r="CG21" s="43">
        <f t="shared" si="77"/>
        <v>0</v>
      </c>
      <c r="CH21" s="43">
        <f t="shared" si="77"/>
        <v>0</v>
      </c>
      <c r="CI21" s="43">
        <f t="shared" si="77"/>
        <v>0</v>
      </c>
      <c r="CJ21" s="43">
        <f t="shared" si="77"/>
        <v>0</v>
      </c>
      <c r="CK21" s="43">
        <f t="shared" si="77"/>
        <v>0</v>
      </c>
      <c r="CL21" s="43">
        <f t="shared" si="77"/>
        <v>0</v>
      </c>
      <c r="CM21" s="43">
        <f t="shared" si="77"/>
        <v>0</v>
      </c>
      <c r="CN21" s="43">
        <f t="shared" si="77"/>
        <v>0</v>
      </c>
      <c r="CO21" s="43">
        <f t="shared" si="77"/>
        <v>0</v>
      </c>
      <c r="CP21" s="43">
        <f t="shared" si="77"/>
        <v>0</v>
      </c>
      <c r="CQ21" s="43">
        <f t="shared" si="77"/>
        <v>0</v>
      </c>
      <c r="CR21" s="43">
        <f t="shared" si="77"/>
        <v>0</v>
      </c>
      <c r="CS21" s="43">
        <f t="shared" si="77"/>
        <v>0</v>
      </c>
      <c r="CT21" s="43">
        <f t="shared" si="77"/>
        <v>0</v>
      </c>
      <c r="CU21" s="43">
        <f t="shared" si="77"/>
        <v>0</v>
      </c>
      <c r="CV21" s="43">
        <f t="shared" si="77"/>
        <v>0</v>
      </c>
      <c r="CW21" s="43">
        <f t="shared" si="77"/>
        <v>0</v>
      </c>
      <c r="CX21" s="43">
        <f t="shared" si="77"/>
        <v>0</v>
      </c>
      <c r="CY21" s="43">
        <f t="shared" si="77"/>
        <v>0</v>
      </c>
    </row>
    <row r="22" spans="2:103" x14ac:dyDescent="0.25">
      <c r="B22" s="5" t="str">
        <f>B11</f>
        <v>Phase 4</v>
      </c>
      <c r="C22" s="5"/>
      <c r="D22" s="5"/>
      <c r="E22" s="5">
        <f>'Accom_Phase Schedule'!N56*12</f>
        <v>0</v>
      </c>
      <c r="H22" s="10" t="str">
        <f>B22</f>
        <v>Phase 4</v>
      </c>
      <c r="I22" s="57">
        <f t="shared" si="71"/>
        <v>0</v>
      </c>
      <c r="J22" s="10"/>
      <c r="K22" s="10">
        <f t="shared" ref="K22:AP22" si="78">($E22/12)*K108</f>
        <v>0</v>
      </c>
      <c r="L22" s="10">
        <f t="shared" si="78"/>
        <v>0</v>
      </c>
      <c r="M22" s="10">
        <f t="shared" si="78"/>
        <v>0</v>
      </c>
      <c r="N22" s="10">
        <f t="shared" si="78"/>
        <v>0</v>
      </c>
      <c r="O22" s="10">
        <f t="shared" si="78"/>
        <v>0</v>
      </c>
      <c r="P22" s="10">
        <f t="shared" si="78"/>
        <v>0</v>
      </c>
      <c r="Q22" s="10">
        <f t="shared" si="78"/>
        <v>0</v>
      </c>
      <c r="R22" s="10">
        <f t="shared" si="78"/>
        <v>0</v>
      </c>
      <c r="S22" s="10">
        <f t="shared" si="78"/>
        <v>0</v>
      </c>
      <c r="T22" s="10">
        <f t="shared" si="78"/>
        <v>0</v>
      </c>
      <c r="U22" s="10">
        <f t="shared" si="78"/>
        <v>0</v>
      </c>
      <c r="V22" s="10">
        <f t="shared" si="78"/>
        <v>0</v>
      </c>
      <c r="W22" s="10">
        <f t="shared" si="78"/>
        <v>0</v>
      </c>
      <c r="X22" s="10">
        <f t="shared" si="78"/>
        <v>0</v>
      </c>
      <c r="Y22" s="10">
        <f t="shared" si="78"/>
        <v>0</v>
      </c>
      <c r="Z22" s="10">
        <f t="shared" si="78"/>
        <v>0</v>
      </c>
      <c r="AA22" s="10">
        <f t="shared" si="78"/>
        <v>0</v>
      </c>
      <c r="AB22" s="10">
        <f t="shared" si="78"/>
        <v>0</v>
      </c>
      <c r="AC22" s="10">
        <f t="shared" si="78"/>
        <v>0</v>
      </c>
      <c r="AD22" s="10">
        <f t="shared" si="78"/>
        <v>0</v>
      </c>
      <c r="AE22" s="10">
        <f t="shared" si="78"/>
        <v>0</v>
      </c>
      <c r="AF22" s="10">
        <f t="shared" si="78"/>
        <v>0</v>
      </c>
      <c r="AG22" s="10">
        <f t="shared" si="78"/>
        <v>0</v>
      </c>
      <c r="AH22" s="10">
        <f t="shared" si="78"/>
        <v>0</v>
      </c>
      <c r="AI22" s="10">
        <f t="shared" si="78"/>
        <v>0</v>
      </c>
      <c r="AJ22" s="10">
        <f t="shared" si="78"/>
        <v>0</v>
      </c>
      <c r="AK22" s="10">
        <f t="shared" si="78"/>
        <v>0</v>
      </c>
      <c r="AL22" s="10">
        <f t="shared" si="78"/>
        <v>0</v>
      </c>
      <c r="AM22" s="10">
        <f t="shared" si="78"/>
        <v>0</v>
      </c>
      <c r="AN22" s="10">
        <f t="shared" si="78"/>
        <v>0</v>
      </c>
      <c r="AO22" s="10">
        <f t="shared" si="78"/>
        <v>0</v>
      </c>
      <c r="AP22" s="10">
        <f t="shared" si="78"/>
        <v>0</v>
      </c>
      <c r="AQ22" s="10">
        <f t="shared" ref="AQ22:BV22" si="79">($E22/12)*AQ108</f>
        <v>0</v>
      </c>
      <c r="AR22" s="10">
        <f t="shared" si="79"/>
        <v>0</v>
      </c>
      <c r="AS22" s="10">
        <f t="shared" si="79"/>
        <v>0</v>
      </c>
      <c r="AT22" s="10">
        <f t="shared" si="79"/>
        <v>0</v>
      </c>
      <c r="AU22" s="10">
        <f t="shared" si="79"/>
        <v>0</v>
      </c>
      <c r="AV22" s="10">
        <f t="shared" si="79"/>
        <v>0</v>
      </c>
      <c r="AW22" s="10">
        <f t="shared" si="79"/>
        <v>0</v>
      </c>
      <c r="AX22" s="10">
        <f t="shared" si="79"/>
        <v>0</v>
      </c>
      <c r="AY22" s="10">
        <f t="shared" si="79"/>
        <v>0</v>
      </c>
      <c r="AZ22" s="10">
        <f t="shared" si="79"/>
        <v>0</v>
      </c>
      <c r="BA22" s="10">
        <f t="shared" si="79"/>
        <v>0</v>
      </c>
      <c r="BB22" s="10">
        <f t="shared" si="79"/>
        <v>0</v>
      </c>
      <c r="BC22" s="10">
        <f t="shared" si="79"/>
        <v>0</v>
      </c>
      <c r="BD22" s="10">
        <f t="shared" si="79"/>
        <v>0</v>
      </c>
      <c r="BE22" s="10">
        <f t="shared" si="79"/>
        <v>0</v>
      </c>
      <c r="BF22" s="10">
        <f t="shared" si="79"/>
        <v>0</v>
      </c>
      <c r="BG22" s="10">
        <f t="shared" si="79"/>
        <v>0</v>
      </c>
      <c r="BH22" s="10">
        <f t="shared" si="79"/>
        <v>0</v>
      </c>
      <c r="BI22" s="10">
        <f t="shared" si="79"/>
        <v>0</v>
      </c>
      <c r="BJ22" s="10">
        <f t="shared" si="79"/>
        <v>0</v>
      </c>
      <c r="BK22" s="10">
        <f t="shared" si="79"/>
        <v>0</v>
      </c>
      <c r="BL22" s="10">
        <f t="shared" si="79"/>
        <v>0</v>
      </c>
      <c r="BM22" s="10">
        <f t="shared" si="79"/>
        <v>0</v>
      </c>
      <c r="BN22" s="10">
        <f t="shared" si="79"/>
        <v>0</v>
      </c>
      <c r="BO22" s="10">
        <f t="shared" si="79"/>
        <v>0</v>
      </c>
      <c r="BP22" s="10">
        <f t="shared" si="79"/>
        <v>0</v>
      </c>
      <c r="BQ22" s="10">
        <f t="shared" si="79"/>
        <v>0</v>
      </c>
      <c r="BR22" s="10">
        <f t="shared" si="79"/>
        <v>0</v>
      </c>
      <c r="BS22" s="10">
        <f t="shared" si="79"/>
        <v>0</v>
      </c>
      <c r="BT22" s="10">
        <f t="shared" si="79"/>
        <v>0</v>
      </c>
      <c r="BU22" s="10">
        <f t="shared" si="79"/>
        <v>0</v>
      </c>
      <c r="BV22" s="10">
        <f t="shared" si="79"/>
        <v>0</v>
      </c>
      <c r="BW22" s="10">
        <f t="shared" ref="BW22:CY22" si="80">($E22/12)*BW108</f>
        <v>0</v>
      </c>
      <c r="BX22" s="10">
        <f t="shared" si="80"/>
        <v>0</v>
      </c>
      <c r="BY22" s="10">
        <f t="shared" si="80"/>
        <v>0</v>
      </c>
      <c r="BZ22" s="10">
        <f t="shared" si="80"/>
        <v>0</v>
      </c>
      <c r="CA22" s="10">
        <f t="shared" si="80"/>
        <v>0</v>
      </c>
      <c r="CB22" s="10">
        <f t="shared" si="80"/>
        <v>0</v>
      </c>
      <c r="CC22" s="10">
        <f t="shared" si="80"/>
        <v>0</v>
      </c>
      <c r="CD22" s="10">
        <f t="shared" si="80"/>
        <v>0</v>
      </c>
      <c r="CE22" s="10">
        <f t="shared" si="80"/>
        <v>0</v>
      </c>
      <c r="CF22" s="10">
        <f t="shared" si="80"/>
        <v>0</v>
      </c>
      <c r="CG22" s="10">
        <f t="shared" si="80"/>
        <v>0</v>
      </c>
      <c r="CH22" s="10">
        <f t="shared" si="80"/>
        <v>0</v>
      </c>
      <c r="CI22" s="10">
        <f t="shared" si="80"/>
        <v>0</v>
      </c>
      <c r="CJ22" s="10">
        <f t="shared" si="80"/>
        <v>0</v>
      </c>
      <c r="CK22" s="10">
        <f t="shared" si="80"/>
        <v>0</v>
      </c>
      <c r="CL22" s="10">
        <f t="shared" si="80"/>
        <v>0</v>
      </c>
      <c r="CM22" s="10">
        <f t="shared" si="80"/>
        <v>0</v>
      </c>
      <c r="CN22" s="10">
        <f t="shared" si="80"/>
        <v>0</v>
      </c>
      <c r="CO22" s="10">
        <f t="shared" si="80"/>
        <v>0</v>
      </c>
      <c r="CP22" s="10">
        <f t="shared" si="80"/>
        <v>0</v>
      </c>
      <c r="CQ22" s="10">
        <f t="shared" si="80"/>
        <v>0</v>
      </c>
      <c r="CR22" s="10">
        <f t="shared" si="80"/>
        <v>0</v>
      </c>
      <c r="CS22" s="10">
        <f t="shared" si="80"/>
        <v>0</v>
      </c>
      <c r="CT22" s="10">
        <f t="shared" si="80"/>
        <v>0</v>
      </c>
      <c r="CU22" s="10">
        <f t="shared" si="80"/>
        <v>0</v>
      </c>
      <c r="CV22" s="10">
        <f t="shared" si="80"/>
        <v>0</v>
      </c>
      <c r="CW22" s="10">
        <f t="shared" si="80"/>
        <v>0</v>
      </c>
      <c r="CX22" s="10">
        <f t="shared" si="80"/>
        <v>0</v>
      </c>
      <c r="CY22" s="10">
        <f t="shared" si="80"/>
        <v>0</v>
      </c>
    </row>
    <row r="23" spans="2:103" x14ac:dyDescent="0.25">
      <c r="B23" s="5" t="str">
        <f>B12</f>
        <v>Phase 5</v>
      </c>
      <c r="C23" s="5"/>
      <c r="D23" s="5"/>
      <c r="E23" s="5">
        <f>'Accom_Phase Schedule'!N57*12</f>
        <v>0</v>
      </c>
      <c r="H23" s="43" t="str">
        <f>B23</f>
        <v>Phase 5</v>
      </c>
      <c r="I23" s="56">
        <f t="shared" si="71"/>
        <v>0</v>
      </c>
      <c r="J23" s="43"/>
      <c r="K23" s="43">
        <f t="shared" ref="K23:AP23" si="81">($E23/12)*K109</f>
        <v>0</v>
      </c>
      <c r="L23" s="43">
        <f t="shared" si="81"/>
        <v>0</v>
      </c>
      <c r="M23" s="43">
        <f t="shared" si="81"/>
        <v>0</v>
      </c>
      <c r="N23" s="43">
        <f t="shared" si="81"/>
        <v>0</v>
      </c>
      <c r="O23" s="43">
        <f t="shared" si="81"/>
        <v>0</v>
      </c>
      <c r="P23" s="43">
        <f t="shared" si="81"/>
        <v>0</v>
      </c>
      <c r="Q23" s="43">
        <f t="shared" si="81"/>
        <v>0</v>
      </c>
      <c r="R23" s="43">
        <f t="shared" si="81"/>
        <v>0</v>
      </c>
      <c r="S23" s="43">
        <f t="shared" si="81"/>
        <v>0</v>
      </c>
      <c r="T23" s="43">
        <f t="shared" si="81"/>
        <v>0</v>
      </c>
      <c r="U23" s="43">
        <f t="shared" si="81"/>
        <v>0</v>
      </c>
      <c r="V23" s="43">
        <f t="shared" si="81"/>
        <v>0</v>
      </c>
      <c r="W23" s="43">
        <f t="shared" si="81"/>
        <v>0</v>
      </c>
      <c r="X23" s="43">
        <f t="shared" si="81"/>
        <v>0</v>
      </c>
      <c r="Y23" s="43">
        <f t="shared" si="81"/>
        <v>0</v>
      </c>
      <c r="Z23" s="43">
        <f t="shared" si="81"/>
        <v>0</v>
      </c>
      <c r="AA23" s="43">
        <f t="shared" si="81"/>
        <v>0</v>
      </c>
      <c r="AB23" s="43">
        <f t="shared" si="81"/>
        <v>0</v>
      </c>
      <c r="AC23" s="43">
        <f t="shared" si="81"/>
        <v>0</v>
      </c>
      <c r="AD23" s="43">
        <f t="shared" si="81"/>
        <v>0</v>
      </c>
      <c r="AE23" s="43">
        <f t="shared" si="81"/>
        <v>0</v>
      </c>
      <c r="AF23" s="43">
        <f t="shared" si="81"/>
        <v>0</v>
      </c>
      <c r="AG23" s="43">
        <f t="shared" si="81"/>
        <v>0</v>
      </c>
      <c r="AH23" s="43">
        <f t="shared" si="81"/>
        <v>0</v>
      </c>
      <c r="AI23" s="43">
        <f t="shared" si="81"/>
        <v>0</v>
      </c>
      <c r="AJ23" s="43">
        <f t="shared" si="81"/>
        <v>0</v>
      </c>
      <c r="AK23" s="43">
        <f t="shared" si="81"/>
        <v>0</v>
      </c>
      <c r="AL23" s="43">
        <f t="shared" si="81"/>
        <v>0</v>
      </c>
      <c r="AM23" s="43">
        <f t="shared" si="81"/>
        <v>0</v>
      </c>
      <c r="AN23" s="43">
        <f t="shared" si="81"/>
        <v>0</v>
      </c>
      <c r="AO23" s="43">
        <f t="shared" si="81"/>
        <v>0</v>
      </c>
      <c r="AP23" s="43">
        <f t="shared" si="81"/>
        <v>0</v>
      </c>
      <c r="AQ23" s="43">
        <f t="shared" ref="AQ23:BV23" si="82">($E23/12)*AQ109</f>
        <v>0</v>
      </c>
      <c r="AR23" s="43">
        <f t="shared" si="82"/>
        <v>0</v>
      </c>
      <c r="AS23" s="43">
        <f t="shared" si="82"/>
        <v>0</v>
      </c>
      <c r="AT23" s="43">
        <f t="shared" si="82"/>
        <v>0</v>
      </c>
      <c r="AU23" s="43">
        <f t="shared" si="82"/>
        <v>0</v>
      </c>
      <c r="AV23" s="43">
        <f t="shared" si="82"/>
        <v>0</v>
      </c>
      <c r="AW23" s="43">
        <f t="shared" si="82"/>
        <v>0</v>
      </c>
      <c r="AX23" s="43">
        <f t="shared" si="82"/>
        <v>0</v>
      </c>
      <c r="AY23" s="43">
        <f t="shared" si="82"/>
        <v>0</v>
      </c>
      <c r="AZ23" s="43">
        <f t="shared" si="82"/>
        <v>0</v>
      </c>
      <c r="BA23" s="43">
        <f t="shared" si="82"/>
        <v>0</v>
      </c>
      <c r="BB23" s="43">
        <f t="shared" si="82"/>
        <v>0</v>
      </c>
      <c r="BC23" s="43">
        <f t="shared" si="82"/>
        <v>0</v>
      </c>
      <c r="BD23" s="43">
        <f t="shared" si="82"/>
        <v>0</v>
      </c>
      <c r="BE23" s="43">
        <f t="shared" si="82"/>
        <v>0</v>
      </c>
      <c r="BF23" s="43">
        <f t="shared" si="82"/>
        <v>0</v>
      </c>
      <c r="BG23" s="43">
        <f t="shared" si="82"/>
        <v>0</v>
      </c>
      <c r="BH23" s="43">
        <f t="shared" si="82"/>
        <v>0</v>
      </c>
      <c r="BI23" s="43">
        <f t="shared" si="82"/>
        <v>0</v>
      </c>
      <c r="BJ23" s="43">
        <f t="shared" si="82"/>
        <v>0</v>
      </c>
      <c r="BK23" s="43">
        <f t="shared" si="82"/>
        <v>0</v>
      </c>
      <c r="BL23" s="43">
        <f t="shared" si="82"/>
        <v>0</v>
      </c>
      <c r="BM23" s="43">
        <f t="shared" si="82"/>
        <v>0</v>
      </c>
      <c r="BN23" s="43">
        <f t="shared" si="82"/>
        <v>0</v>
      </c>
      <c r="BO23" s="43">
        <f t="shared" si="82"/>
        <v>0</v>
      </c>
      <c r="BP23" s="43">
        <f t="shared" si="82"/>
        <v>0</v>
      </c>
      <c r="BQ23" s="43">
        <f t="shared" si="82"/>
        <v>0</v>
      </c>
      <c r="BR23" s="43">
        <f t="shared" si="82"/>
        <v>0</v>
      </c>
      <c r="BS23" s="43">
        <f t="shared" si="82"/>
        <v>0</v>
      </c>
      <c r="BT23" s="43">
        <f t="shared" si="82"/>
        <v>0</v>
      </c>
      <c r="BU23" s="43">
        <f t="shared" si="82"/>
        <v>0</v>
      </c>
      <c r="BV23" s="43">
        <f t="shared" si="82"/>
        <v>0</v>
      </c>
      <c r="BW23" s="43">
        <f t="shared" ref="BW23:CY23" si="83">($E23/12)*BW109</f>
        <v>0</v>
      </c>
      <c r="BX23" s="43">
        <f t="shared" si="83"/>
        <v>0</v>
      </c>
      <c r="BY23" s="43">
        <f t="shared" si="83"/>
        <v>0</v>
      </c>
      <c r="BZ23" s="43">
        <f t="shared" si="83"/>
        <v>0</v>
      </c>
      <c r="CA23" s="43">
        <f t="shared" si="83"/>
        <v>0</v>
      </c>
      <c r="CB23" s="43">
        <f t="shared" si="83"/>
        <v>0</v>
      </c>
      <c r="CC23" s="43">
        <f t="shared" si="83"/>
        <v>0</v>
      </c>
      <c r="CD23" s="43">
        <f t="shared" si="83"/>
        <v>0</v>
      </c>
      <c r="CE23" s="43">
        <f t="shared" si="83"/>
        <v>0</v>
      </c>
      <c r="CF23" s="43">
        <f t="shared" si="83"/>
        <v>0</v>
      </c>
      <c r="CG23" s="43">
        <f t="shared" si="83"/>
        <v>0</v>
      </c>
      <c r="CH23" s="43">
        <f t="shared" si="83"/>
        <v>0</v>
      </c>
      <c r="CI23" s="43">
        <f t="shared" si="83"/>
        <v>0</v>
      </c>
      <c r="CJ23" s="43">
        <f t="shared" si="83"/>
        <v>0</v>
      </c>
      <c r="CK23" s="43">
        <f t="shared" si="83"/>
        <v>0</v>
      </c>
      <c r="CL23" s="43">
        <f t="shared" si="83"/>
        <v>0</v>
      </c>
      <c r="CM23" s="43">
        <f t="shared" si="83"/>
        <v>0</v>
      </c>
      <c r="CN23" s="43">
        <f t="shared" si="83"/>
        <v>0</v>
      </c>
      <c r="CO23" s="43">
        <f t="shared" si="83"/>
        <v>0</v>
      </c>
      <c r="CP23" s="43">
        <f t="shared" si="83"/>
        <v>0</v>
      </c>
      <c r="CQ23" s="43">
        <f t="shared" si="83"/>
        <v>0</v>
      </c>
      <c r="CR23" s="43">
        <f t="shared" si="83"/>
        <v>0</v>
      </c>
      <c r="CS23" s="43">
        <f t="shared" si="83"/>
        <v>0</v>
      </c>
      <c r="CT23" s="43">
        <f t="shared" si="83"/>
        <v>0</v>
      </c>
      <c r="CU23" s="43">
        <f t="shared" si="83"/>
        <v>0</v>
      </c>
      <c r="CV23" s="43">
        <f t="shared" si="83"/>
        <v>0</v>
      </c>
      <c r="CW23" s="43">
        <f t="shared" si="83"/>
        <v>0</v>
      </c>
      <c r="CX23" s="43">
        <f t="shared" si="83"/>
        <v>0</v>
      </c>
      <c r="CY23" s="43">
        <f t="shared" si="83"/>
        <v>0</v>
      </c>
    </row>
    <row r="24" spans="2:103" x14ac:dyDescent="0.25">
      <c r="B24" s="5"/>
      <c r="C24" s="5"/>
      <c r="D24" s="5"/>
      <c r="E24" s="5"/>
    </row>
    <row r="25" spans="2:103" x14ac:dyDescent="0.25">
      <c r="B25" s="8" t="s">
        <v>67</v>
      </c>
      <c r="C25" s="8"/>
      <c r="D25" s="8"/>
      <c r="E25" s="8">
        <f>SUM(E19:E24)</f>
        <v>795000</v>
      </c>
      <c r="H25" s="8" t="str">
        <f>B25</f>
        <v>Total Part V</v>
      </c>
      <c r="I25" s="8">
        <f>SUM(K25:CY25)</f>
        <v>2190887.5</v>
      </c>
      <c r="J25" s="8"/>
      <c r="K25" s="8">
        <f>SUM(K19:K23)</f>
        <v>0</v>
      </c>
      <c r="L25" s="8">
        <f t="shared" ref="L25:BB25" si="84">SUM(L19:L23)</f>
        <v>0</v>
      </c>
      <c r="M25" s="8">
        <f t="shared" si="84"/>
        <v>0</v>
      </c>
      <c r="N25" s="8">
        <f t="shared" si="84"/>
        <v>0</v>
      </c>
      <c r="O25" s="8">
        <f t="shared" si="84"/>
        <v>0</v>
      </c>
      <c r="P25" s="8">
        <f t="shared" si="84"/>
        <v>0</v>
      </c>
      <c r="Q25" s="8">
        <f t="shared" si="84"/>
        <v>0</v>
      </c>
      <c r="R25" s="8">
        <f t="shared" si="84"/>
        <v>0</v>
      </c>
      <c r="S25" s="8">
        <f t="shared" si="84"/>
        <v>0</v>
      </c>
      <c r="T25" s="8">
        <f t="shared" si="84"/>
        <v>0</v>
      </c>
      <c r="U25" s="8">
        <f t="shared" si="84"/>
        <v>0</v>
      </c>
      <c r="V25" s="8">
        <f t="shared" si="84"/>
        <v>0</v>
      </c>
      <c r="W25" s="8">
        <f t="shared" si="84"/>
        <v>0</v>
      </c>
      <c r="X25" s="8">
        <f t="shared" si="84"/>
        <v>0</v>
      </c>
      <c r="Y25" s="8">
        <f t="shared" si="84"/>
        <v>0</v>
      </c>
      <c r="Z25" s="8">
        <f t="shared" si="84"/>
        <v>0</v>
      </c>
      <c r="AA25" s="8">
        <f t="shared" si="84"/>
        <v>0</v>
      </c>
      <c r="AB25" s="8">
        <f t="shared" si="84"/>
        <v>0</v>
      </c>
      <c r="AC25" s="8">
        <f t="shared" si="84"/>
        <v>0</v>
      </c>
      <c r="AD25" s="8">
        <f t="shared" si="84"/>
        <v>0</v>
      </c>
      <c r="AE25" s="8">
        <f t="shared" si="84"/>
        <v>0</v>
      </c>
      <c r="AF25" s="8">
        <f t="shared" si="84"/>
        <v>0</v>
      </c>
      <c r="AG25" s="8">
        <f t="shared" si="84"/>
        <v>0</v>
      </c>
      <c r="AH25" s="8">
        <f t="shared" si="84"/>
        <v>0</v>
      </c>
      <c r="AI25" s="8">
        <f t="shared" si="84"/>
        <v>70225</v>
      </c>
      <c r="AJ25" s="8">
        <f t="shared" si="84"/>
        <v>70225</v>
      </c>
      <c r="AK25" s="8">
        <f t="shared" si="84"/>
        <v>70225</v>
      </c>
      <c r="AL25" s="8">
        <f t="shared" si="84"/>
        <v>70225</v>
      </c>
      <c r="AM25" s="8">
        <f t="shared" si="84"/>
        <v>70225</v>
      </c>
      <c r="AN25" s="8">
        <f t="shared" si="84"/>
        <v>70225</v>
      </c>
      <c r="AO25" s="8">
        <f t="shared" si="84"/>
        <v>70225</v>
      </c>
      <c r="AP25" s="8">
        <f t="shared" si="84"/>
        <v>70225</v>
      </c>
      <c r="AQ25" s="8">
        <f t="shared" si="84"/>
        <v>70225</v>
      </c>
      <c r="AR25" s="8">
        <f t="shared" si="84"/>
        <v>70225</v>
      </c>
      <c r="AS25" s="8">
        <f t="shared" si="84"/>
        <v>70225</v>
      </c>
      <c r="AT25" s="8">
        <f t="shared" si="84"/>
        <v>70225</v>
      </c>
      <c r="AU25" s="8">
        <f t="shared" si="84"/>
        <v>70225</v>
      </c>
      <c r="AV25" s="8">
        <f t="shared" si="84"/>
        <v>70225</v>
      </c>
      <c r="AW25" s="8">
        <f t="shared" si="84"/>
        <v>70225</v>
      </c>
      <c r="AX25" s="8">
        <f t="shared" si="84"/>
        <v>70225</v>
      </c>
      <c r="AY25" s="8">
        <f t="shared" si="84"/>
        <v>70225</v>
      </c>
      <c r="AZ25" s="8">
        <f t="shared" si="84"/>
        <v>70225</v>
      </c>
      <c r="BA25" s="8">
        <f t="shared" si="84"/>
        <v>70225</v>
      </c>
      <c r="BB25" s="8">
        <f t="shared" si="84"/>
        <v>70225</v>
      </c>
      <c r="BC25" s="8">
        <f t="shared" ref="BC25:CY25" si="85">SUM(BC19:BC23)</f>
        <v>70225</v>
      </c>
      <c r="BD25" s="8">
        <f t="shared" si="85"/>
        <v>70225</v>
      </c>
      <c r="BE25" s="8">
        <f t="shared" si="85"/>
        <v>70225</v>
      </c>
      <c r="BF25" s="8">
        <f t="shared" si="85"/>
        <v>70225</v>
      </c>
      <c r="BG25" s="8">
        <f t="shared" si="85"/>
        <v>72212.5</v>
      </c>
      <c r="BH25" s="8">
        <f t="shared" si="85"/>
        <v>72212.5</v>
      </c>
      <c r="BI25" s="8">
        <f t="shared" si="85"/>
        <v>72212.5</v>
      </c>
      <c r="BJ25" s="8">
        <f t="shared" si="85"/>
        <v>72212.5</v>
      </c>
      <c r="BK25" s="8">
        <f t="shared" si="85"/>
        <v>72212.5</v>
      </c>
      <c r="BL25" s="8">
        <f t="shared" si="85"/>
        <v>72212.5</v>
      </c>
      <c r="BM25" s="8">
        <f t="shared" si="85"/>
        <v>72212.5</v>
      </c>
      <c r="BN25" s="8">
        <f t="shared" si="85"/>
        <v>0</v>
      </c>
      <c r="BO25" s="8">
        <f t="shared" si="85"/>
        <v>0</v>
      </c>
      <c r="BP25" s="8">
        <f t="shared" si="85"/>
        <v>0</v>
      </c>
      <c r="BQ25" s="8">
        <f t="shared" si="85"/>
        <v>0</v>
      </c>
      <c r="BR25" s="8">
        <f t="shared" si="85"/>
        <v>0</v>
      </c>
      <c r="BS25" s="8">
        <f t="shared" si="85"/>
        <v>0</v>
      </c>
      <c r="BT25" s="8">
        <f t="shared" si="85"/>
        <v>0</v>
      </c>
      <c r="BU25" s="8">
        <f t="shared" si="85"/>
        <v>0</v>
      </c>
      <c r="BV25" s="8">
        <f t="shared" si="85"/>
        <v>0</v>
      </c>
      <c r="BW25" s="8">
        <f t="shared" si="85"/>
        <v>0</v>
      </c>
      <c r="BX25" s="8">
        <f t="shared" si="85"/>
        <v>0</v>
      </c>
      <c r="BY25" s="8">
        <f t="shared" si="85"/>
        <v>0</v>
      </c>
      <c r="BZ25" s="8">
        <f t="shared" si="85"/>
        <v>0</v>
      </c>
      <c r="CA25" s="8">
        <f t="shared" si="85"/>
        <v>0</v>
      </c>
      <c r="CB25" s="8">
        <f t="shared" si="85"/>
        <v>0</v>
      </c>
      <c r="CC25" s="8">
        <f t="shared" si="85"/>
        <v>0</v>
      </c>
      <c r="CD25" s="8">
        <f t="shared" si="85"/>
        <v>0</v>
      </c>
      <c r="CE25" s="8">
        <f t="shared" si="85"/>
        <v>0</v>
      </c>
      <c r="CF25" s="8">
        <f t="shared" si="85"/>
        <v>0</v>
      </c>
      <c r="CG25" s="8">
        <f t="shared" si="85"/>
        <v>0</v>
      </c>
      <c r="CH25" s="8">
        <f t="shared" si="85"/>
        <v>0</v>
      </c>
      <c r="CI25" s="8">
        <f t="shared" si="85"/>
        <v>0</v>
      </c>
      <c r="CJ25" s="8">
        <f t="shared" si="85"/>
        <v>0</v>
      </c>
      <c r="CK25" s="8">
        <f t="shared" si="85"/>
        <v>0</v>
      </c>
      <c r="CL25" s="8">
        <f t="shared" si="85"/>
        <v>0</v>
      </c>
      <c r="CM25" s="8">
        <f t="shared" si="85"/>
        <v>0</v>
      </c>
      <c r="CN25" s="8">
        <f t="shared" si="85"/>
        <v>0</v>
      </c>
      <c r="CO25" s="8">
        <f t="shared" si="85"/>
        <v>0</v>
      </c>
      <c r="CP25" s="8">
        <f t="shared" si="85"/>
        <v>0</v>
      </c>
      <c r="CQ25" s="8">
        <f t="shared" si="85"/>
        <v>0</v>
      </c>
      <c r="CR25" s="8">
        <f t="shared" si="85"/>
        <v>0</v>
      </c>
      <c r="CS25" s="8">
        <f t="shared" si="85"/>
        <v>0</v>
      </c>
      <c r="CT25" s="8">
        <f t="shared" si="85"/>
        <v>0</v>
      </c>
      <c r="CU25" s="8">
        <f t="shared" si="85"/>
        <v>0</v>
      </c>
      <c r="CV25" s="8">
        <f t="shared" si="85"/>
        <v>0</v>
      </c>
      <c r="CW25" s="8">
        <f t="shared" si="85"/>
        <v>0</v>
      </c>
      <c r="CX25" s="8">
        <f t="shared" si="85"/>
        <v>0</v>
      </c>
      <c r="CY25" s="8">
        <f t="shared" si="85"/>
        <v>0</v>
      </c>
    </row>
    <row r="27" spans="2:103" ht="15.75" x14ac:dyDescent="0.25">
      <c r="B27" s="42" t="s">
        <v>69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</row>
    <row r="29" spans="2:103" x14ac:dyDescent="0.25">
      <c r="B29" s="8" t="s">
        <v>68</v>
      </c>
      <c r="C29" s="8"/>
      <c r="D29" s="8"/>
      <c r="E29" s="8">
        <f>E14+E25</f>
        <v>11739000</v>
      </c>
      <c r="H29" s="8" t="str">
        <f>B29</f>
        <v>Total Gross Rent</v>
      </c>
      <c r="I29" s="8">
        <f>SUM(K29:CY29)</f>
        <v>30294024.853846151</v>
      </c>
      <c r="J29" s="8"/>
      <c r="K29" s="8">
        <f t="shared" ref="K29:BB29" si="86">K14+K25</f>
        <v>0</v>
      </c>
      <c r="L29" s="8">
        <f t="shared" si="86"/>
        <v>0</v>
      </c>
      <c r="M29" s="8">
        <f t="shared" si="86"/>
        <v>0</v>
      </c>
      <c r="N29" s="8">
        <f t="shared" si="86"/>
        <v>0</v>
      </c>
      <c r="O29" s="8">
        <f t="shared" si="86"/>
        <v>0</v>
      </c>
      <c r="P29" s="8">
        <f t="shared" si="86"/>
        <v>0</v>
      </c>
      <c r="Q29" s="8">
        <f t="shared" si="86"/>
        <v>0</v>
      </c>
      <c r="R29" s="8">
        <f t="shared" si="86"/>
        <v>0</v>
      </c>
      <c r="S29" s="8">
        <f t="shared" si="86"/>
        <v>0</v>
      </c>
      <c r="T29" s="8">
        <f t="shared" si="86"/>
        <v>0</v>
      </c>
      <c r="U29" s="8">
        <f t="shared" si="86"/>
        <v>0</v>
      </c>
      <c r="V29" s="8">
        <f t="shared" si="86"/>
        <v>0</v>
      </c>
      <c r="W29" s="8">
        <f t="shared" si="86"/>
        <v>0</v>
      </c>
      <c r="X29" s="8">
        <f t="shared" si="86"/>
        <v>0</v>
      </c>
      <c r="Y29" s="8">
        <f t="shared" si="86"/>
        <v>0</v>
      </c>
      <c r="Z29" s="8">
        <f t="shared" si="86"/>
        <v>0</v>
      </c>
      <c r="AA29" s="8">
        <f t="shared" si="86"/>
        <v>0</v>
      </c>
      <c r="AB29" s="8">
        <f t="shared" si="86"/>
        <v>0</v>
      </c>
      <c r="AC29" s="8">
        <f t="shared" si="86"/>
        <v>0</v>
      </c>
      <c r="AD29" s="8">
        <f t="shared" si="86"/>
        <v>0</v>
      </c>
      <c r="AE29" s="8">
        <f t="shared" si="86"/>
        <v>0</v>
      </c>
      <c r="AF29" s="8">
        <f t="shared" si="86"/>
        <v>0</v>
      </c>
      <c r="AG29" s="8">
        <f t="shared" si="86"/>
        <v>0</v>
      </c>
      <c r="AH29" s="8">
        <f t="shared" si="86"/>
        <v>0</v>
      </c>
      <c r="AI29" s="8">
        <f t="shared" si="86"/>
        <v>312979.1333333333</v>
      </c>
      <c r="AJ29" s="8">
        <f t="shared" si="86"/>
        <v>555733.2666666666</v>
      </c>
      <c r="AK29" s="8">
        <f t="shared" si="86"/>
        <v>798487.4</v>
      </c>
      <c r="AL29" s="8">
        <f t="shared" si="86"/>
        <v>1017610.6</v>
      </c>
      <c r="AM29" s="8">
        <f t="shared" si="86"/>
        <v>1017610.6</v>
      </c>
      <c r="AN29" s="8">
        <f t="shared" si="86"/>
        <v>1017610.6</v>
      </c>
      <c r="AO29" s="8">
        <f t="shared" si="86"/>
        <v>1017610.6</v>
      </c>
      <c r="AP29" s="8">
        <f t="shared" si="86"/>
        <v>1017610.6</v>
      </c>
      <c r="AQ29" s="8">
        <f t="shared" si="86"/>
        <v>1017610.6</v>
      </c>
      <c r="AR29" s="8">
        <f t="shared" si="86"/>
        <v>1017610.6</v>
      </c>
      <c r="AS29" s="8">
        <f t="shared" si="86"/>
        <v>1017610.6</v>
      </c>
      <c r="AT29" s="8">
        <f t="shared" si="86"/>
        <v>1017610.6</v>
      </c>
      <c r="AU29" s="8">
        <f t="shared" si="86"/>
        <v>984147.21538461535</v>
      </c>
      <c r="AV29" s="8">
        <f t="shared" si="86"/>
        <v>1017610.6</v>
      </c>
      <c r="AW29" s="8">
        <f t="shared" si="86"/>
        <v>1017610.6</v>
      </c>
      <c r="AX29" s="8">
        <f t="shared" si="86"/>
        <v>1017610.6</v>
      </c>
      <c r="AY29" s="8">
        <f t="shared" si="86"/>
        <v>1017610.6</v>
      </c>
      <c r="AZ29" s="8">
        <f t="shared" si="86"/>
        <v>1017610.6</v>
      </c>
      <c r="BA29" s="8">
        <f t="shared" si="86"/>
        <v>1017610.6</v>
      </c>
      <c r="BB29" s="8">
        <f t="shared" si="86"/>
        <v>1017610.6</v>
      </c>
      <c r="BC29" s="8">
        <f t="shared" ref="BC29:CY29" si="87">BC14+BC25</f>
        <v>1017610.6</v>
      </c>
      <c r="BD29" s="8">
        <f t="shared" si="87"/>
        <v>1017610.6</v>
      </c>
      <c r="BE29" s="8">
        <f t="shared" si="87"/>
        <v>1017610.6</v>
      </c>
      <c r="BF29" s="8">
        <f t="shared" si="87"/>
        <v>1017610.6</v>
      </c>
      <c r="BG29" s="8">
        <f t="shared" si="87"/>
        <v>1012000.4384615385</v>
      </c>
      <c r="BH29" s="8">
        <f t="shared" si="87"/>
        <v>1046410.9000000001</v>
      </c>
      <c r="BI29" s="8">
        <f t="shared" si="87"/>
        <v>1046410.9000000001</v>
      </c>
      <c r="BJ29" s="8">
        <f t="shared" si="87"/>
        <v>1046410.9000000001</v>
      </c>
      <c r="BK29" s="8">
        <f t="shared" si="87"/>
        <v>1046410.9000000001</v>
      </c>
      <c r="BL29" s="8">
        <f t="shared" si="87"/>
        <v>1046410.9000000001</v>
      </c>
      <c r="BM29" s="8">
        <f t="shared" si="87"/>
        <v>1046410.9000000001</v>
      </c>
      <c r="BN29" s="8">
        <f t="shared" si="87"/>
        <v>0</v>
      </c>
      <c r="BO29" s="8">
        <f t="shared" si="87"/>
        <v>0</v>
      </c>
      <c r="BP29" s="8">
        <f t="shared" si="87"/>
        <v>0</v>
      </c>
      <c r="BQ29" s="8">
        <f t="shared" si="87"/>
        <v>0</v>
      </c>
      <c r="BR29" s="8">
        <f t="shared" si="87"/>
        <v>0</v>
      </c>
      <c r="BS29" s="8">
        <f t="shared" si="87"/>
        <v>0</v>
      </c>
      <c r="BT29" s="8">
        <f t="shared" si="87"/>
        <v>0</v>
      </c>
      <c r="BU29" s="8">
        <f t="shared" si="87"/>
        <v>0</v>
      </c>
      <c r="BV29" s="8">
        <f t="shared" si="87"/>
        <v>0</v>
      </c>
      <c r="BW29" s="8">
        <f t="shared" si="87"/>
        <v>0</v>
      </c>
      <c r="BX29" s="8">
        <f t="shared" si="87"/>
        <v>0</v>
      </c>
      <c r="BY29" s="8">
        <f t="shared" si="87"/>
        <v>0</v>
      </c>
      <c r="BZ29" s="8">
        <f t="shared" si="87"/>
        <v>0</v>
      </c>
      <c r="CA29" s="8">
        <f t="shared" si="87"/>
        <v>0</v>
      </c>
      <c r="CB29" s="8">
        <f t="shared" si="87"/>
        <v>0</v>
      </c>
      <c r="CC29" s="8">
        <f t="shared" si="87"/>
        <v>0</v>
      </c>
      <c r="CD29" s="8">
        <f t="shared" si="87"/>
        <v>0</v>
      </c>
      <c r="CE29" s="8">
        <f t="shared" si="87"/>
        <v>0</v>
      </c>
      <c r="CF29" s="8">
        <f t="shared" si="87"/>
        <v>0</v>
      </c>
      <c r="CG29" s="8">
        <f t="shared" si="87"/>
        <v>0</v>
      </c>
      <c r="CH29" s="8">
        <f t="shared" si="87"/>
        <v>0</v>
      </c>
      <c r="CI29" s="8">
        <f t="shared" si="87"/>
        <v>0</v>
      </c>
      <c r="CJ29" s="8">
        <f t="shared" si="87"/>
        <v>0</v>
      </c>
      <c r="CK29" s="8">
        <f t="shared" si="87"/>
        <v>0</v>
      </c>
      <c r="CL29" s="8">
        <f t="shared" si="87"/>
        <v>0</v>
      </c>
      <c r="CM29" s="8">
        <f t="shared" si="87"/>
        <v>0</v>
      </c>
      <c r="CN29" s="8">
        <f t="shared" si="87"/>
        <v>0</v>
      </c>
      <c r="CO29" s="8">
        <f t="shared" si="87"/>
        <v>0</v>
      </c>
      <c r="CP29" s="8">
        <f t="shared" si="87"/>
        <v>0</v>
      </c>
      <c r="CQ29" s="8">
        <f t="shared" si="87"/>
        <v>0</v>
      </c>
      <c r="CR29" s="8">
        <f t="shared" si="87"/>
        <v>0</v>
      </c>
      <c r="CS29" s="8">
        <f t="shared" si="87"/>
        <v>0</v>
      </c>
      <c r="CT29" s="8">
        <f t="shared" si="87"/>
        <v>0</v>
      </c>
      <c r="CU29" s="8">
        <f t="shared" si="87"/>
        <v>0</v>
      </c>
      <c r="CV29" s="8">
        <f t="shared" si="87"/>
        <v>0</v>
      </c>
      <c r="CW29" s="8">
        <f t="shared" si="87"/>
        <v>0</v>
      </c>
      <c r="CX29" s="8">
        <f t="shared" si="87"/>
        <v>0</v>
      </c>
      <c r="CY29" s="8">
        <f t="shared" si="87"/>
        <v>0</v>
      </c>
    </row>
    <row r="31" spans="2:103" s="15" customFormat="1" ht="19.5" thickBot="1" x14ac:dyDescent="0.35">
      <c r="B31" s="16" t="s">
        <v>140</v>
      </c>
      <c r="F31" s="32"/>
      <c r="I31" s="39"/>
    </row>
    <row r="33" spans="2:103" ht="15.75" x14ac:dyDescent="0.25">
      <c r="B33" s="42" t="s">
        <v>10</v>
      </c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</row>
    <row r="35" spans="2:103" x14ac:dyDescent="0.25">
      <c r="B35" s="8" t="s">
        <v>0</v>
      </c>
      <c r="C35" s="8" t="s">
        <v>1</v>
      </c>
      <c r="D35" s="8" t="s">
        <v>4</v>
      </c>
      <c r="E35" s="9" t="s">
        <v>73</v>
      </c>
      <c r="I35" s="35"/>
    </row>
    <row r="36" spans="2:103" x14ac:dyDescent="0.25">
      <c r="B36" s="5" t="s">
        <v>11</v>
      </c>
      <c r="C36" s="6">
        <v>2500</v>
      </c>
      <c r="D36" s="6" t="s">
        <v>5</v>
      </c>
      <c r="E36" s="5">
        <f>C36*(IF(D36="monthly",12,IF(D36="Quarterly",4,2)))</f>
        <v>10000</v>
      </c>
      <c r="H36" s="43" t="str">
        <f>B36</f>
        <v>Accountancy</v>
      </c>
      <c r="I36" s="56">
        <f>SUM(K36:CY36)</f>
        <v>-30125</v>
      </c>
      <c r="J36" s="43"/>
      <c r="K36" s="43">
        <f>(K$14&gt;0)*(IF(MOD(DATEDIF($K$2,K$2,"m"),IF($D36="monthly",1,IF($D36="Quarterly",3,6)))=0,-$C36,0))*K$97</f>
        <v>0</v>
      </c>
      <c r="L36" s="43">
        <f t="shared" ref="L36:BW37" si="88">(L$14&gt;0)*(IF(MOD(DATEDIF($K$2,L$2,"m"),IF($D36="monthly",1,IF($D36="Quarterly",3,6)))=0,-$C36,0))*L$97</f>
        <v>0</v>
      </c>
      <c r="M36" s="43">
        <f t="shared" si="88"/>
        <v>0</v>
      </c>
      <c r="N36" s="43">
        <f t="shared" si="88"/>
        <v>0</v>
      </c>
      <c r="O36" s="43">
        <f t="shared" si="88"/>
        <v>0</v>
      </c>
      <c r="P36" s="43">
        <f t="shared" si="88"/>
        <v>0</v>
      </c>
      <c r="Q36" s="43">
        <f t="shared" si="88"/>
        <v>0</v>
      </c>
      <c r="R36" s="43">
        <f t="shared" si="88"/>
        <v>0</v>
      </c>
      <c r="S36" s="43">
        <f t="shared" si="88"/>
        <v>0</v>
      </c>
      <c r="T36" s="43">
        <f t="shared" si="88"/>
        <v>0</v>
      </c>
      <c r="U36" s="43">
        <f t="shared" si="88"/>
        <v>0</v>
      </c>
      <c r="V36" s="43">
        <f t="shared" si="88"/>
        <v>0</v>
      </c>
      <c r="W36" s="43">
        <f t="shared" si="88"/>
        <v>0</v>
      </c>
      <c r="X36" s="43">
        <f t="shared" si="88"/>
        <v>0</v>
      </c>
      <c r="Y36" s="43">
        <f t="shared" si="88"/>
        <v>0</v>
      </c>
      <c r="Z36" s="43">
        <f t="shared" si="88"/>
        <v>0</v>
      </c>
      <c r="AA36" s="43">
        <f t="shared" si="88"/>
        <v>0</v>
      </c>
      <c r="AB36" s="43">
        <f t="shared" si="88"/>
        <v>0</v>
      </c>
      <c r="AC36" s="43">
        <f t="shared" si="88"/>
        <v>0</v>
      </c>
      <c r="AD36" s="43">
        <f t="shared" si="88"/>
        <v>0</v>
      </c>
      <c r="AE36" s="43">
        <f t="shared" si="88"/>
        <v>0</v>
      </c>
      <c r="AF36" s="43">
        <f t="shared" si="88"/>
        <v>0</v>
      </c>
      <c r="AG36" s="43">
        <f t="shared" si="88"/>
        <v>0</v>
      </c>
      <c r="AH36" s="43">
        <f t="shared" si="88"/>
        <v>0</v>
      </c>
      <c r="AI36" s="43">
        <f t="shared" si="88"/>
        <v>-2675</v>
      </c>
      <c r="AJ36" s="43">
        <f t="shared" si="88"/>
        <v>0</v>
      </c>
      <c r="AK36" s="43">
        <f t="shared" si="88"/>
        <v>0</v>
      </c>
      <c r="AL36" s="43">
        <f t="shared" si="88"/>
        <v>-2675</v>
      </c>
      <c r="AM36" s="43">
        <f t="shared" si="88"/>
        <v>0</v>
      </c>
      <c r="AN36" s="43">
        <f t="shared" si="88"/>
        <v>0</v>
      </c>
      <c r="AO36" s="43">
        <f t="shared" si="88"/>
        <v>-2675</v>
      </c>
      <c r="AP36" s="43">
        <f t="shared" si="88"/>
        <v>0</v>
      </c>
      <c r="AQ36" s="43">
        <f t="shared" si="88"/>
        <v>0</v>
      </c>
      <c r="AR36" s="43">
        <f t="shared" si="88"/>
        <v>-2675</v>
      </c>
      <c r="AS36" s="43">
        <f t="shared" si="88"/>
        <v>0</v>
      </c>
      <c r="AT36" s="43">
        <f t="shared" si="88"/>
        <v>0</v>
      </c>
      <c r="AU36" s="43">
        <f t="shared" si="88"/>
        <v>-2675</v>
      </c>
      <c r="AV36" s="43">
        <f t="shared" si="88"/>
        <v>0</v>
      </c>
      <c r="AW36" s="43">
        <f t="shared" si="88"/>
        <v>0</v>
      </c>
      <c r="AX36" s="43">
        <f t="shared" si="88"/>
        <v>-2762.5</v>
      </c>
      <c r="AY36" s="43">
        <f t="shared" si="88"/>
        <v>0</v>
      </c>
      <c r="AZ36" s="43">
        <f t="shared" si="88"/>
        <v>0</v>
      </c>
      <c r="BA36" s="43">
        <f t="shared" si="88"/>
        <v>-2762.5</v>
      </c>
      <c r="BB36" s="43">
        <f t="shared" si="88"/>
        <v>0</v>
      </c>
      <c r="BC36" s="43">
        <f t="shared" si="88"/>
        <v>0</v>
      </c>
      <c r="BD36" s="43">
        <f t="shared" si="88"/>
        <v>-2762.5</v>
      </c>
      <c r="BE36" s="43">
        <f t="shared" si="88"/>
        <v>0</v>
      </c>
      <c r="BF36" s="43">
        <f t="shared" si="88"/>
        <v>0</v>
      </c>
      <c r="BG36" s="43">
        <f t="shared" si="88"/>
        <v>-2762.5</v>
      </c>
      <c r="BH36" s="43">
        <f t="shared" si="88"/>
        <v>0</v>
      </c>
      <c r="BI36" s="43">
        <f t="shared" si="88"/>
        <v>0</v>
      </c>
      <c r="BJ36" s="43">
        <f t="shared" si="88"/>
        <v>-2850.0000000000005</v>
      </c>
      <c r="BK36" s="43">
        <f t="shared" si="88"/>
        <v>0</v>
      </c>
      <c r="BL36" s="43">
        <f t="shared" si="88"/>
        <v>0</v>
      </c>
      <c r="BM36" s="43">
        <f t="shared" si="88"/>
        <v>-2850.0000000000005</v>
      </c>
      <c r="BN36" s="43">
        <f t="shared" si="88"/>
        <v>0</v>
      </c>
      <c r="BO36" s="43">
        <f t="shared" si="88"/>
        <v>0</v>
      </c>
      <c r="BP36" s="43">
        <f t="shared" si="88"/>
        <v>0</v>
      </c>
      <c r="BQ36" s="43">
        <f t="shared" si="88"/>
        <v>0</v>
      </c>
      <c r="BR36" s="43">
        <f t="shared" si="88"/>
        <v>0</v>
      </c>
      <c r="BS36" s="43">
        <f t="shared" si="88"/>
        <v>0</v>
      </c>
      <c r="BT36" s="43">
        <f t="shared" si="88"/>
        <v>0</v>
      </c>
      <c r="BU36" s="43">
        <f t="shared" si="88"/>
        <v>0</v>
      </c>
      <c r="BV36" s="43">
        <f t="shared" si="88"/>
        <v>0</v>
      </c>
      <c r="BW36" s="43">
        <f t="shared" si="88"/>
        <v>0</v>
      </c>
      <c r="BX36" s="43">
        <f t="shared" ref="BX36:CY39" si="89">(BX$14&gt;0)*(IF(MOD(DATEDIF($K$2,BX$2,"m"),IF($D36="monthly",1,IF($D36="Quarterly",3,6)))=0,-$C36,0))*BX$97</f>
        <v>0</v>
      </c>
      <c r="BY36" s="43">
        <f t="shared" si="89"/>
        <v>0</v>
      </c>
      <c r="BZ36" s="43">
        <f t="shared" si="89"/>
        <v>0</v>
      </c>
      <c r="CA36" s="43">
        <f t="shared" si="89"/>
        <v>0</v>
      </c>
      <c r="CB36" s="43">
        <f t="shared" si="89"/>
        <v>0</v>
      </c>
      <c r="CC36" s="43">
        <f t="shared" si="89"/>
        <v>0</v>
      </c>
      <c r="CD36" s="43">
        <f t="shared" si="89"/>
        <v>0</v>
      </c>
      <c r="CE36" s="43">
        <f t="shared" si="89"/>
        <v>0</v>
      </c>
      <c r="CF36" s="43">
        <f t="shared" si="89"/>
        <v>0</v>
      </c>
      <c r="CG36" s="43">
        <f t="shared" si="89"/>
        <v>0</v>
      </c>
      <c r="CH36" s="43">
        <f t="shared" si="89"/>
        <v>0</v>
      </c>
      <c r="CI36" s="43">
        <f t="shared" si="89"/>
        <v>0</v>
      </c>
      <c r="CJ36" s="43">
        <f t="shared" si="89"/>
        <v>0</v>
      </c>
      <c r="CK36" s="43">
        <f t="shared" si="89"/>
        <v>0</v>
      </c>
      <c r="CL36" s="43">
        <f t="shared" si="89"/>
        <v>0</v>
      </c>
      <c r="CM36" s="43">
        <f t="shared" si="89"/>
        <v>0</v>
      </c>
      <c r="CN36" s="43">
        <f t="shared" si="89"/>
        <v>0</v>
      </c>
      <c r="CO36" s="43">
        <f t="shared" si="89"/>
        <v>0</v>
      </c>
      <c r="CP36" s="43">
        <f t="shared" si="89"/>
        <v>0</v>
      </c>
      <c r="CQ36" s="43">
        <f t="shared" si="89"/>
        <v>0</v>
      </c>
      <c r="CR36" s="43">
        <f t="shared" si="89"/>
        <v>0</v>
      </c>
      <c r="CS36" s="43">
        <f t="shared" si="89"/>
        <v>0</v>
      </c>
      <c r="CT36" s="43">
        <f t="shared" si="89"/>
        <v>0</v>
      </c>
      <c r="CU36" s="43">
        <f t="shared" si="89"/>
        <v>0</v>
      </c>
      <c r="CV36" s="43">
        <f t="shared" si="89"/>
        <v>0</v>
      </c>
      <c r="CW36" s="43">
        <f t="shared" si="89"/>
        <v>0</v>
      </c>
      <c r="CX36" s="43">
        <f t="shared" si="89"/>
        <v>0</v>
      </c>
      <c r="CY36" s="43">
        <f t="shared" si="89"/>
        <v>0</v>
      </c>
    </row>
    <row r="37" spans="2:103" x14ac:dyDescent="0.25">
      <c r="B37" s="5" t="s">
        <v>12</v>
      </c>
      <c r="C37" s="6">
        <v>15000</v>
      </c>
      <c r="D37" s="6" t="s">
        <v>7</v>
      </c>
      <c r="E37" s="5">
        <f>C37*(IF(D37="monthly",12,IF(D37="Quarterly",4,2)))</f>
        <v>30000</v>
      </c>
      <c r="H37" s="1" t="str">
        <f t="shared" ref="H37:H39" si="90">B37</f>
        <v>Insurance</v>
      </c>
      <c r="I37" s="57">
        <f t="shared" ref="I37:I40" si="91">SUM(K37:CY37)</f>
        <v>-98400</v>
      </c>
      <c r="K37" s="1">
        <f t="shared" ref="K37:Z39" si="92">(K$14&gt;0)*(IF(MOD(DATEDIF($K$2,K$2,"m"),IF($D37="monthly",1,IF($D37="Quarterly",3,6)))=0,-$C37,0))*K$97</f>
        <v>0</v>
      </c>
      <c r="L37" s="1">
        <f t="shared" si="92"/>
        <v>0</v>
      </c>
      <c r="M37" s="1">
        <f t="shared" si="92"/>
        <v>0</v>
      </c>
      <c r="N37" s="1">
        <f t="shared" si="92"/>
        <v>0</v>
      </c>
      <c r="O37" s="1">
        <f t="shared" si="92"/>
        <v>0</v>
      </c>
      <c r="P37" s="1">
        <f t="shared" si="92"/>
        <v>0</v>
      </c>
      <c r="Q37" s="1">
        <f t="shared" si="92"/>
        <v>0</v>
      </c>
      <c r="R37" s="1">
        <f t="shared" si="92"/>
        <v>0</v>
      </c>
      <c r="S37" s="1">
        <f t="shared" si="92"/>
        <v>0</v>
      </c>
      <c r="T37" s="1">
        <f t="shared" si="92"/>
        <v>0</v>
      </c>
      <c r="U37" s="1">
        <f t="shared" si="92"/>
        <v>0</v>
      </c>
      <c r="V37" s="1">
        <f t="shared" si="92"/>
        <v>0</v>
      </c>
      <c r="W37" s="1">
        <f t="shared" si="92"/>
        <v>0</v>
      </c>
      <c r="X37" s="1">
        <f t="shared" si="92"/>
        <v>0</v>
      </c>
      <c r="Y37" s="1">
        <f t="shared" si="92"/>
        <v>0</v>
      </c>
      <c r="Z37" s="1">
        <f t="shared" si="92"/>
        <v>0</v>
      </c>
      <c r="AA37" s="1">
        <f t="shared" si="88"/>
        <v>0</v>
      </c>
      <c r="AB37" s="1">
        <f t="shared" si="88"/>
        <v>0</v>
      </c>
      <c r="AC37" s="1">
        <f t="shared" si="88"/>
        <v>0</v>
      </c>
      <c r="AD37" s="1">
        <f t="shared" si="88"/>
        <v>0</v>
      </c>
      <c r="AE37" s="1">
        <f t="shared" si="88"/>
        <v>0</v>
      </c>
      <c r="AF37" s="1">
        <f t="shared" si="88"/>
        <v>0</v>
      </c>
      <c r="AG37" s="1">
        <f t="shared" si="88"/>
        <v>0</v>
      </c>
      <c r="AH37" s="1">
        <f t="shared" si="88"/>
        <v>0</v>
      </c>
      <c r="AI37" s="1">
        <f t="shared" si="88"/>
        <v>-16050.000000000002</v>
      </c>
      <c r="AJ37" s="1">
        <f t="shared" si="88"/>
        <v>0</v>
      </c>
      <c r="AK37" s="1">
        <f t="shared" si="88"/>
        <v>0</v>
      </c>
      <c r="AL37" s="1">
        <f t="shared" si="88"/>
        <v>0</v>
      </c>
      <c r="AM37" s="1">
        <f t="shared" si="88"/>
        <v>0</v>
      </c>
      <c r="AN37" s="1">
        <f t="shared" si="88"/>
        <v>0</v>
      </c>
      <c r="AO37" s="1">
        <f t="shared" si="88"/>
        <v>-16050.000000000002</v>
      </c>
      <c r="AP37" s="1">
        <f t="shared" si="88"/>
        <v>0</v>
      </c>
      <c r="AQ37" s="1">
        <f t="shared" si="88"/>
        <v>0</v>
      </c>
      <c r="AR37" s="1">
        <f t="shared" si="88"/>
        <v>0</v>
      </c>
      <c r="AS37" s="1">
        <f t="shared" si="88"/>
        <v>0</v>
      </c>
      <c r="AT37" s="1">
        <f t="shared" si="88"/>
        <v>0</v>
      </c>
      <c r="AU37" s="1">
        <f t="shared" si="88"/>
        <v>-16050.000000000002</v>
      </c>
      <c r="AV37" s="1">
        <f t="shared" si="88"/>
        <v>0</v>
      </c>
      <c r="AW37" s="1">
        <f t="shared" si="88"/>
        <v>0</v>
      </c>
      <c r="AX37" s="1">
        <f t="shared" si="88"/>
        <v>0</v>
      </c>
      <c r="AY37" s="1">
        <f t="shared" si="88"/>
        <v>0</v>
      </c>
      <c r="AZ37" s="1">
        <f t="shared" si="88"/>
        <v>0</v>
      </c>
      <c r="BA37" s="1">
        <f t="shared" si="88"/>
        <v>-16575</v>
      </c>
      <c r="BB37" s="1">
        <f t="shared" si="88"/>
        <v>0</v>
      </c>
      <c r="BC37" s="1">
        <f t="shared" si="88"/>
        <v>0</v>
      </c>
      <c r="BD37" s="1">
        <f t="shared" si="88"/>
        <v>0</v>
      </c>
      <c r="BE37" s="1">
        <f t="shared" si="88"/>
        <v>0</v>
      </c>
      <c r="BF37" s="1">
        <f t="shared" si="88"/>
        <v>0</v>
      </c>
      <c r="BG37" s="1">
        <f t="shared" si="88"/>
        <v>-16575</v>
      </c>
      <c r="BH37" s="1">
        <f t="shared" si="88"/>
        <v>0</v>
      </c>
      <c r="BI37" s="1">
        <f t="shared" si="88"/>
        <v>0</v>
      </c>
      <c r="BJ37" s="1">
        <f t="shared" si="88"/>
        <v>0</v>
      </c>
      <c r="BK37" s="1">
        <f t="shared" si="88"/>
        <v>0</v>
      </c>
      <c r="BL37" s="1">
        <f t="shared" si="88"/>
        <v>0</v>
      </c>
      <c r="BM37" s="1">
        <f t="shared" si="88"/>
        <v>-17100.000000000004</v>
      </c>
      <c r="BN37" s="1">
        <f t="shared" si="88"/>
        <v>0</v>
      </c>
      <c r="BO37" s="1">
        <f t="shared" si="88"/>
        <v>0</v>
      </c>
      <c r="BP37" s="1">
        <f t="shared" si="88"/>
        <v>0</v>
      </c>
      <c r="BQ37" s="1">
        <f t="shared" si="88"/>
        <v>0</v>
      </c>
      <c r="BR37" s="1">
        <f t="shared" si="88"/>
        <v>0</v>
      </c>
      <c r="BS37" s="1">
        <f t="shared" si="88"/>
        <v>0</v>
      </c>
      <c r="BT37" s="1">
        <f t="shared" si="88"/>
        <v>0</v>
      </c>
      <c r="BU37" s="1">
        <f t="shared" si="88"/>
        <v>0</v>
      </c>
      <c r="BV37" s="1">
        <f t="shared" si="88"/>
        <v>0</v>
      </c>
      <c r="BW37" s="1">
        <f t="shared" si="88"/>
        <v>0</v>
      </c>
      <c r="BX37" s="1">
        <f t="shared" si="89"/>
        <v>0</v>
      </c>
      <c r="BY37" s="1">
        <f t="shared" si="89"/>
        <v>0</v>
      </c>
      <c r="BZ37" s="1">
        <f t="shared" si="89"/>
        <v>0</v>
      </c>
      <c r="CA37" s="1">
        <f t="shared" si="89"/>
        <v>0</v>
      </c>
      <c r="CB37" s="1">
        <f t="shared" si="89"/>
        <v>0</v>
      </c>
      <c r="CC37" s="1">
        <f t="shared" si="89"/>
        <v>0</v>
      </c>
      <c r="CD37" s="1">
        <f t="shared" si="89"/>
        <v>0</v>
      </c>
      <c r="CE37" s="1">
        <f t="shared" si="89"/>
        <v>0</v>
      </c>
      <c r="CF37" s="1">
        <f t="shared" si="89"/>
        <v>0</v>
      </c>
      <c r="CG37" s="1">
        <f t="shared" si="89"/>
        <v>0</v>
      </c>
      <c r="CH37" s="1">
        <f t="shared" si="89"/>
        <v>0</v>
      </c>
      <c r="CI37" s="1">
        <f t="shared" si="89"/>
        <v>0</v>
      </c>
      <c r="CJ37" s="1">
        <f t="shared" si="89"/>
        <v>0</v>
      </c>
      <c r="CK37" s="1">
        <f t="shared" si="89"/>
        <v>0</v>
      </c>
      <c r="CL37" s="1">
        <f t="shared" si="89"/>
        <v>0</v>
      </c>
      <c r="CM37" s="1">
        <f t="shared" si="89"/>
        <v>0</v>
      </c>
      <c r="CN37" s="1">
        <f t="shared" si="89"/>
        <v>0</v>
      </c>
      <c r="CO37" s="1">
        <f t="shared" si="89"/>
        <v>0</v>
      </c>
      <c r="CP37" s="1">
        <f t="shared" si="89"/>
        <v>0</v>
      </c>
      <c r="CQ37" s="1">
        <f t="shared" si="89"/>
        <v>0</v>
      </c>
      <c r="CR37" s="1">
        <f t="shared" si="89"/>
        <v>0</v>
      </c>
      <c r="CS37" s="1">
        <f t="shared" si="89"/>
        <v>0</v>
      </c>
      <c r="CT37" s="1">
        <f t="shared" si="89"/>
        <v>0</v>
      </c>
      <c r="CU37" s="1">
        <f t="shared" si="89"/>
        <v>0</v>
      </c>
      <c r="CV37" s="1">
        <f t="shared" si="89"/>
        <v>0</v>
      </c>
      <c r="CW37" s="1">
        <f t="shared" si="89"/>
        <v>0</v>
      </c>
      <c r="CX37" s="1">
        <f t="shared" si="89"/>
        <v>0</v>
      </c>
      <c r="CY37" s="1">
        <f t="shared" si="89"/>
        <v>0</v>
      </c>
    </row>
    <row r="38" spans="2:103" x14ac:dyDescent="0.25">
      <c r="B38" s="5" t="s">
        <v>13</v>
      </c>
      <c r="C38" s="6">
        <v>150</v>
      </c>
      <c r="D38" s="6" t="s">
        <v>6</v>
      </c>
      <c r="E38" s="5">
        <f>C38*(IF(D38="monthly",12,IF(D38="Quarterly",4,2)))</f>
        <v>1800</v>
      </c>
      <c r="H38" s="43" t="str">
        <f t="shared" si="90"/>
        <v>Bank Charges</v>
      </c>
      <c r="I38" s="56">
        <f t="shared" si="91"/>
        <v>-5101.5</v>
      </c>
      <c r="J38" s="43"/>
      <c r="K38" s="43">
        <f t="shared" si="92"/>
        <v>0</v>
      </c>
      <c r="L38" s="43">
        <f t="shared" ref="L38:BW39" si="93">(L$14&gt;0)*(IF(MOD(DATEDIF($K$2,L$2,"m"),IF($D38="monthly",1,IF($D38="Quarterly",3,6)))=0,-$C38,0))*L$97</f>
        <v>0</v>
      </c>
      <c r="M38" s="43">
        <f t="shared" si="93"/>
        <v>0</v>
      </c>
      <c r="N38" s="43">
        <f t="shared" si="93"/>
        <v>0</v>
      </c>
      <c r="O38" s="43">
        <f t="shared" si="93"/>
        <v>0</v>
      </c>
      <c r="P38" s="43">
        <f t="shared" si="93"/>
        <v>0</v>
      </c>
      <c r="Q38" s="43">
        <f t="shared" si="93"/>
        <v>0</v>
      </c>
      <c r="R38" s="43">
        <f t="shared" si="93"/>
        <v>0</v>
      </c>
      <c r="S38" s="43">
        <f t="shared" si="93"/>
        <v>0</v>
      </c>
      <c r="T38" s="43">
        <f t="shared" si="93"/>
        <v>0</v>
      </c>
      <c r="U38" s="43">
        <f t="shared" si="93"/>
        <v>0</v>
      </c>
      <c r="V38" s="43">
        <f t="shared" si="93"/>
        <v>0</v>
      </c>
      <c r="W38" s="43">
        <f t="shared" si="93"/>
        <v>0</v>
      </c>
      <c r="X38" s="43">
        <f t="shared" si="93"/>
        <v>0</v>
      </c>
      <c r="Y38" s="43">
        <f t="shared" si="93"/>
        <v>0</v>
      </c>
      <c r="Z38" s="43">
        <f t="shared" si="93"/>
        <v>0</v>
      </c>
      <c r="AA38" s="43">
        <f t="shared" si="93"/>
        <v>0</v>
      </c>
      <c r="AB38" s="43">
        <f t="shared" si="93"/>
        <v>0</v>
      </c>
      <c r="AC38" s="43">
        <f t="shared" si="93"/>
        <v>0</v>
      </c>
      <c r="AD38" s="43">
        <f t="shared" si="93"/>
        <v>0</v>
      </c>
      <c r="AE38" s="43">
        <f t="shared" si="93"/>
        <v>0</v>
      </c>
      <c r="AF38" s="43">
        <f t="shared" si="93"/>
        <v>0</v>
      </c>
      <c r="AG38" s="43">
        <f t="shared" si="93"/>
        <v>0</v>
      </c>
      <c r="AH38" s="43">
        <f t="shared" si="93"/>
        <v>0</v>
      </c>
      <c r="AI38" s="43">
        <f t="shared" si="93"/>
        <v>-160.5</v>
      </c>
      <c r="AJ38" s="43">
        <f t="shared" si="93"/>
        <v>-160.5</v>
      </c>
      <c r="AK38" s="43">
        <f t="shared" si="93"/>
        <v>-160.5</v>
      </c>
      <c r="AL38" s="43">
        <f t="shared" si="93"/>
        <v>-160.5</v>
      </c>
      <c r="AM38" s="43">
        <f t="shared" si="93"/>
        <v>-160.5</v>
      </c>
      <c r="AN38" s="43">
        <f t="shared" si="93"/>
        <v>-160.5</v>
      </c>
      <c r="AO38" s="43">
        <f t="shared" si="93"/>
        <v>-160.5</v>
      </c>
      <c r="AP38" s="43">
        <f t="shared" si="93"/>
        <v>-160.5</v>
      </c>
      <c r="AQ38" s="43">
        <f t="shared" si="93"/>
        <v>-160.5</v>
      </c>
      <c r="AR38" s="43">
        <f t="shared" si="93"/>
        <v>-160.5</v>
      </c>
      <c r="AS38" s="43">
        <f t="shared" si="93"/>
        <v>-160.5</v>
      </c>
      <c r="AT38" s="43">
        <f t="shared" si="93"/>
        <v>-160.5</v>
      </c>
      <c r="AU38" s="43">
        <f t="shared" si="93"/>
        <v>-160.5</v>
      </c>
      <c r="AV38" s="43">
        <f t="shared" si="93"/>
        <v>-165.75</v>
      </c>
      <c r="AW38" s="43">
        <f t="shared" si="93"/>
        <v>-165.75</v>
      </c>
      <c r="AX38" s="43">
        <f t="shared" si="93"/>
        <v>-165.75</v>
      </c>
      <c r="AY38" s="43">
        <f t="shared" si="93"/>
        <v>-165.75</v>
      </c>
      <c r="AZ38" s="43">
        <f t="shared" si="93"/>
        <v>-165.75</v>
      </c>
      <c r="BA38" s="43">
        <f t="shared" si="93"/>
        <v>-165.75</v>
      </c>
      <c r="BB38" s="43">
        <f t="shared" si="93"/>
        <v>-165.75</v>
      </c>
      <c r="BC38" s="43">
        <f t="shared" si="93"/>
        <v>-165.75</v>
      </c>
      <c r="BD38" s="43">
        <f t="shared" si="93"/>
        <v>-165.75</v>
      </c>
      <c r="BE38" s="43">
        <f t="shared" si="93"/>
        <v>-165.75</v>
      </c>
      <c r="BF38" s="43">
        <f t="shared" si="93"/>
        <v>-165.75</v>
      </c>
      <c r="BG38" s="43">
        <f t="shared" si="93"/>
        <v>-165.75</v>
      </c>
      <c r="BH38" s="43">
        <f t="shared" si="93"/>
        <v>-171.00000000000003</v>
      </c>
      <c r="BI38" s="43">
        <f t="shared" si="93"/>
        <v>-171.00000000000003</v>
      </c>
      <c r="BJ38" s="43">
        <f t="shared" si="93"/>
        <v>-171.00000000000003</v>
      </c>
      <c r="BK38" s="43">
        <f t="shared" si="93"/>
        <v>-171.00000000000003</v>
      </c>
      <c r="BL38" s="43">
        <f t="shared" si="93"/>
        <v>-171.00000000000003</v>
      </c>
      <c r="BM38" s="43">
        <f t="shared" si="93"/>
        <v>-171.00000000000003</v>
      </c>
      <c r="BN38" s="43">
        <f t="shared" si="93"/>
        <v>0</v>
      </c>
      <c r="BO38" s="43">
        <f t="shared" si="93"/>
        <v>0</v>
      </c>
      <c r="BP38" s="43">
        <f t="shared" si="93"/>
        <v>0</v>
      </c>
      <c r="BQ38" s="43">
        <f t="shared" si="93"/>
        <v>0</v>
      </c>
      <c r="BR38" s="43">
        <f t="shared" si="93"/>
        <v>0</v>
      </c>
      <c r="BS38" s="43">
        <f t="shared" si="93"/>
        <v>0</v>
      </c>
      <c r="BT38" s="43">
        <f t="shared" si="93"/>
        <v>0</v>
      </c>
      <c r="BU38" s="43">
        <f t="shared" si="93"/>
        <v>0</v>
      </c>
      <c r="BV38" s="43">
        <f t="shared" si="93"/>
        <v>0</v>
      </c>
      <c r="BW38" s="43">
        <f t="shared" si="93"/>
        <v>0</v>
      </c>
      <c r="BX38" s="43">
        <f t="shared" si="89"/>
        <v>0</v>
      </c>
      <c r="BY38" s="43">
        <f t="shared" si="89"/>
        <v>0</v>
      </c>
      <c r="BZ38" s="43">
        <f t="shared" si="89"/>
        <v>0</v>
      </c>
      <c r="CA38" s="43">
        <f t="shared" si="89"/>
        <v>0</v>
      </c>
      <c r="CB38" s="43">
        <f t="shared" si="89"/>
        <v>0</v>
      </c>
      <c r="CC38" s="43">
        <f t="shared" si="89"/>
        <v>0</v>
      </c>
      <c r="CD38" s="43">
        <f t="shared" si="89"/>
        <v>0</v>
      </c>
      <c r="CE38" s="43">
        <f t="shared" si="89"/>
        <v>0</v>
      </c>
      <c r="CF38" s="43">
        <f t="shared" si="89"/>
        <v>0</v>
      </c>
      <c r="CG38" s="43">
        <f t="shared" si="89"/>
        <v>0</v>
      </c>
      <c r="CH38" s="43">
        <f t="shared" si="89"/>
        <v>0</v>
      </c>
      <c r="CI38" s="43">
        <f t="shared" si="89"/>
        <v>0</v>
      </c>
      <c r="CJ38" s="43">
        <f t="shared" si="89"/>
        <v>0</v>
      </c>
      <c r="CK38" s="43">
        <f t="shared" si="89"/>
        <v>0</v>
      </c>
      <c r="CL38" s="43">
        <f t="shared" si="89"/>
        <v>0</v>
      </c>
      <c r="CM38" s="43">
        <f t="shared" si="89"/>
        <v>0</v>
      </c>
      <c r="CN38" s="43">
        <f t="shared" si="89"/>
        <v>0</v>
      </c>
      <c r="CO38" s="43">
        <f t="shared" si="89"/>
        <v>0</v>
      </c>
      <c r="CP38" s="43">
        <f t="shared" si="89"/>
        <v>0</v>
      </c>
      <c r="CQ38" s="43">
        <f t="shared" si="89"/>
        <v>0</v>
      </c>
      <c r="CR38" s="43">
        <f t="shared" si="89"/>
        <v>0</v>
      </c>
      <c r="CS38" s="43">
        <f t="shared" si="89"/>
        <v>0</v>
      </c>
      <c r="CT38" s="43">
        <f t="shared" si="89"/>
        <v>0</v>
      </c>
      <c r="CU38" s="43">
        <f t="shared" si="89"/>
        <v>0</v>
      </c>
      <c r="CV38" s="43">
        <f t="shared" si="89"/>
        <v>0</v>
      </c>
      <c r="CW38" s="43">
        <f t="shared" si="89"/>
        <v>0</v>
      </c>
      <c r="CX38" s="43">
        <f t="shared" si="89"/>
        <v>0</v>
      </c>
      <c r="CY38" s="43">
        <f t="shared" si="89"/>
        <v>0</v>
      </c>
    </row>
    <row r="39" spans="2:103" x14ac:dyDescent="0.25">
      <c r="B39" s="5" t="s">
        <v>14</v>
      </c>
      <c r="C39" s="6">
        <v>7500</v>
      </c>
      <c r="D39" s="6" t="s">
        <v>7</v>
      </c>
      <c r="E39" s="5">
        <f>C39*(IF(D39="monthly",12,IF(D39="Quarterly",4,2)))</f>
        <v>15000</v>
      </c>
      <c r="H39" s="1" t="str">
        <f t="shared" si="90"/>
        <v>Valuations</v>
      </c>
      <c r="I39" s="57">
        <f t="shared" si="91"/>
        <v>-49200</v>
      </c>
      <c r="K39" s="1">
        <f t="shared" si="92"/>
        <v>0</v>
      </c>
      <c r="L39" s="1">
        <f t="shared" si="93"/>
        <v>0</v>
      </c>
      <c r="M39" s="1">
        <f t="shared" si="93"/>
        <v>0</v>
      </c>
      <c r="N39" s="1">
        <f t="shared" si="93"/>
        <v>0</v>
      </c>
      <c r="O39" s="1">
        <f t="shared" si="93"/>
        <v>0</v>
      </c>
      <c r="P39" s="1">
        <f t="shared" si="93"/>
        <v>0</v>
      </c>
      <c r="Q39" s="1">
        <f t="shared" si="93"/>
        <v>0</v>
      </c>
      <c r="R39" s="1">
        <f t="shared" si="93"/>
        <v>0</v>
      </c>
      <c r="S39" s="1">
        <f t="shared" si="93"/>
        <v>0</v>
      </c>
      <c r="T39" s="1">
        <f t="shared" si="93"/>
        <v>0</v>
      </c>
      <c r="U39" s="1">
        <f t="shared" si="93"/>
        <v>0</v>
      </c>
      <c r="V39" s="1">
        <f t="shared" si="93"/>
        <v>0</v>
      </c>
      <c r="W39" s="1">
        <f t="shared" si="93"/>
        <v>0</v>
      </c>
      <c r="X39" s="1">
        <f t="shared" si="93"/>
        <v>0</v>
      </c>
      <c r="Y39" s="1">
        <f t="shared" si="93"/>
        <v>0</v>
      </c>
      <c r="Z39" s="1">
        <f t="shared" si="93"/>
        <v>0</v>
      </c>
      <c r="AA39" s="1">
        <f t="shared" si="93"/>
        <v>0</v>
      </c>
      <c r="AB39" s="1">
        <f t="shared" si="93"/>
        <v>0</v>
      </c>
      <c r="AC39" s="1">
        <f t="shared" si="93"/>
        <v>0</v>
      </c>
      <c r="AD39" s="1">
        <f t="shared" si="93"/>
        <v>0</v>
      </c>
      <c r="AE39" s="1">
        <f t="shared" si="93"/>
        <v>0</v>
      </c>
      <c r="AF39" s="1">
        <f t="shared" si="93"/>
        <v>0</v>
      </c>
      <c r="AG39" s="1">
        <f t="shared" si="93"/>
        <v>0</v>
      </c>
      <c r="AH39" s="1">
        <f t="shared" si="93"/>
        <v>0</v>
      </c>
      <c r="AI39" s="1">
        <f t="shared" si="93"/>
        <v>-8025.0000000000009</v>
      </c>
      <c r="AJ39" s="1">
        <f t="shared" si="93"/>
        <v>0</v>
      </c>
      <c r="AK39" s="1">
        <f t="shared" si="93"/>
        <v>0</v>
      </c>
      <c r="AL39" s="1">
        <f t="shared" si="93"/>
        <v>0</v>
      </c>
      <c r="AM39" s="1">
        <f t="shared" si="93"/>
        <v>0</v>
      </c>
      <c r="AN39" s="1">
        <f t="shared" si="93"/>
        <v>0</v>
      </c>
      <c r="AO39" s="1">
        <f t="shared" si="93"/>
        <v>-8025.0000000000009</v>
      </c>
      <c r="AP39" s="1">
        <f t="shared" si="93"/>
        <v>0</v>
      </c>
      <c r="AQ39" s="1">
        <f t="shared" si="93"/>
        <v>0</v>
      </c>
      <c r="AR39" s="1">
        <f t="shared" si="93"/>
        <v>0</v>
      </c>
      <c r="AS39" s="1">
        <f t="shared" si="93"/>
        <v>0</v>
      </c>
      <c r="AT39" s="1">
        <f t="shared" si="93"/>
        <v>0</v>
      </c>
      <c r="AU39" s="1">
        <f t="shared" si="93"/>
        <v>-8025.0000000000009</v>
      </c>
      <c r="AV39" s="1">
        <f t="shared" si="93"/>
        <v>0</v>
      </c>
      <c r="AW39" s="1">
        <f t="shared" si="93"/>
        <v>0</v>
      </c>
      <c r="AX39" s="1">
        <f t="shared" si="93"/>
        <v>0</v>
      </c>
      <c r="AY39" s="1">
        <f t="shared" si="93"/>
        <v>0</v>
      </c>
      <c r="AZ39" s="1">
        <f t="shared" si="93"/>
        <v>0</v>
      </c>
      <c r="BA39" s="1">
        <f t="shared" si="93"/>
        <v>-8287.5</v>
      </c>
      <c r="BB39" s="1">
        <f t="shared" si="93"/>
        <v>0</v>
      </c>
      <c r="BC39" s="1">
        <f t="shared" si="93"/>
        <v>0</v>
      </c>
      <c r="BD39" s="1">
        <f t="shared" si="93"/>
        <v>0</v>
      </c>
      <c r="BE39" s="1">
        <f t="shared" si="93"/>
        <v>0</v>
      </c>
      <c r="BF39" s="1">
        <f t="shared" si="93"/>
        <v>0</v>
      </c>
      <c r="BG39" s="1">
        <f t="shared" si="93"/>
        <v>-8287.5</v>
      </c>
      <c r="BH39" s="1">
        <f t="shared" si="93"/>
        <v>0</v>
      </c>
      <c r="BI39" s="1">
        <f t="shared" si="93"/>
        <v>0</v>
      </c>
      <c r="BJ39" s="1">
        <f t="shared" si="93"/>
        <v>0</v>
      </c>
      <c r="BK39" s="1">
        <f t="shared" si="93"/>
        <v>0</v>
      </c>
      <c r="BL39" s="1">
        <f t="shared" si="93"/>
        <v>0</v>
      </c>
      <c r="BM39" s="1">
        <f t="shared" si="93"/>
        <v>-8550.0000000000018</v>
      </c>
      <c r="BN39" s="1">
        <f t="shared" si="93"/>
        <v>0</v>
      </c>
      <c r="BO39" s="1">
        <f t="shared" si="93"/>
        <v>0</v>
      </c>
      <c r="BP39" s="1">
        <f t="shared" si="93"/>
        <v>0</v>
      </c>
      <c r="BQ39" s="1">
        <f t="shared" si="93"/>
        <v>0</v>
      </c>
      <c r="BR39" s="1">
        <f t="shared" si="93"/>
        <v>0</v>
      </c>
      <c r="BS39" s="1">
        <f t="shared" si="93"/>
        <v>0</v>
      </c>
      <c r="BT39" s="1">
        <f t="shared" si="93"/>
        <v>0</v>
      </c>
      <c r="BU39" s="1">
        <f t="shared" si="93"/>
        <v>0</v>
      </c>
      <c r="BV39" s="1">
        <f t="shared" si="93"/>
        <v>0</v>
      </c>
      <c r="BW39" s="1">
        <f t="shared" si="93"/>
        <v>0</v>
      </c>
      <c r="BX39" s="1">
        <f t="shared" si="89"/>
        <v>0</v>
      </c>
      <c r="BY39" s="1">
        <f t="shared" si="89"/>
        <v>0</v>
      </c>
      <c r="BZ39" s="1">
        <f t="shared" si="89"/>
        <v>0</v>
      </c>
      <c r="CA39" s="1">
        <f t="shared" si="89"/>
        <v>0</v>
      </c>
      <c r="CB39" s="1">
        <f t="shared" si="89"/>
        <v>0</v>
      </c>
      <c r="CC39" s="1">
        <f t="shared" si="89"/>
        <v>0</v>
      </c>
      <c r="CD39" s="1">
        <f t="shared" si="89"/>
        <v>0</v>
      </c>
      <c r="CE39" s="1">
        <f t="shared" si="89"/>
        <v>0</v>
      </c>
      <c r="CF39" s="1">
        <f t="shared" si="89"/>
        <v>0</v>
      </c>
      <c r="CG39" s="1">
        <f t="shared" si="89"/>
        <v>0</v>
      </c>
      <c r="CH39" s="1">
        <f t="shared" si="89"/>
        <v>0</v>
      </c>
      <c r="CI39" s="1">
        <f t="shared" si="89"/>
        <v>0</v>
      </c>
      <c r="CJ39" s="1">
        <f t="shared" si="89"/>
        <v>0</v>
      </c>
      <c r="CK39" s="1">
        <f t="shared" si="89"/>
        <v>0</v>
      </c>
      <c r="CL39" s="1">
        <f t="shared" si="89"/>
        <v>0</v>
      </c>
      <c r="CM39" s="1">
        <f t="shared" si="89"/>
        <v>0</v>
      </c>
      <c r="CN39" s="1">
        <f t="shared" si="89"/>
        <v>0</v>
      </c>
      <c r="CO39" s="1">
        <f t="shared" si="89"/>
        <v>0</v>
      </c>
      <c r="CP39" s="1">
        <f t="shared" si="89"/>
        <v>0</v>
      </c>
      <c r="CQ39" s="1">
        <f t="shared" si="89"/>
        <v>0</v>
      </c>
      <c r="CR39" s="1">
        <f t="shared" si="89"/>
        <v>0</v>
      </c>
      <c r="CS39" s="1">
        <f t="shared" si="89"/>
        <v>0</v>
      </c>
      <c r="CT39" s="1">
        <f t="shared" si="89"/>
        <v>0</v>
      </c>
      <c r="CU39" s="1">
        <f t="shared" si="89"/>
        <v>0</v>
      </c>
      <c r="CV39" s="1">
        <f t="shared" si="89"/>
        <v>0</v>
      </c>
      <c r="CW39" s="1">
        <f t="shared" si="89"/>
        <v>0</v>
      </c>
      <c r="CX39" s="1">
        <f t="shared" si="89"/>
        <v>0</v>
      </c>
      <c r="CY39" s="1">
        <f t="shared" si="89"/>
        <v>0</v>
      </c>
    </row>
    <row r="40" spans="2:103" x14ac:dyDescent="0.25">
      <c r="B40" s="5"/>
      <c r="C40" s="6"/>
      <c r="D40" s="13"/>
      <c r="E40" s="5">
        <f>C40*(IF(D40="monthly",12,IF(D40="Quarterly",4,2)))</f>
        <v>0</v>
      </c>
      <c r="I40" s="2">
        <f t="shared" si="91"/>
        <v>0</v>
      </c>
    </row>
    <row r="41" spans="2:103" x14ac:dyDescent="0.25">
      <c r="B41" s="8" t="s">
        <v>15</v>
      </c>
      <c r="C41" s="8"/>
      <c r="D41" s="8"/>
      <c r="E41" s="8">
        <f>SUM(E36:E40)</f>
        <v>56800</v>
      </c>
      <c r="H41" s="8" t="str">
        <f>B41</f>
        <v>Total Admin Costs</v>
      </c>
      <c r="I41" s="8">
        <f>SUM(K41:CY41)</f>
        <v>-182826.5</v>
      </c>
      <c r="J41" s="8"/>
      <c r="K41" s="8">
        <f>SUM(K36:K39)</f>
        <v>0</v>
      </c>
      <c r="L41" s="8">
        <f t="shared" ref="L41:BB41" si="94">SUM(L36:L39)</f>
        <v>0</v>
      </c>
      <c r="M41" s="8">
        <f t="shared" si="94"/>
        <v>0</v>
      </c>
      <c r="N41" s="8">
        <f t="shared" si="94"/>
        <v>0</v>
      </c>
      <c r="O41" s="8">
        <f t="shared" si="94"/>
        <v>0</v>
      </c>
      <c r="P41" s="8">
        <f t="shared" si="94"/>
        <v>0</v>
      </c>
      <c r="Q41" s="8">
        <f t="shared" si="94"/>
        <v>0</v>
      </c>
      <c r="R41" s="8">
        <f t="shared" si="94"/>
        <v>0</v>
      </c>
      <c r="S41" s="8">
        <f t="shared" si="94"/>
        <v>0</v>
      </c>
      <c r="T41" s="8">
        <f t="shared" si="94"/>
        <v>0</v>
      </c>
      <c r="U41" s="8">
        <f t="shared" si="94"/>
        <v>0</v>
      </c>
      <c r="V41" s="8">
        <f t="shared" si="94"/>
        <v>0</v>
      </c>
      <c r="W41" s="8">
        <f t="shared" si="94"/>
        <v>0</v>
      </c>
      <c r="X41" s="8">
        <f t="shared" si="94"/>
        <v>0</v>
      </c>
      <c r="Y41" s="8">
        <f t="shared" si="94"/>
        <v>0</v>
      </c>
      <c r="Z41" s="8">
        <f t="shared" si="94"/>
        <v>0</v>
      </c>
      <c r="AA41" s="8">
        <f t="shared" si="94"/>
        <v>0</v>
      </c>
      <c r="AB41" s="8">
        <f t="shared" si="94"/>
        <v>0</v>
      </c>
      <c r="AC41" s="8">
        <f t="shared" si="94"/>
        <v>0</v>
      </c>
      <c r="AD41" s="8">
        <f t="shared" si="94"/>
        <v>0</v>
      </c>
      <c r="AE41" s="8">
        <f t="shared" si="94"/>
        <v>0</v>
      </c>
      <c r="AF41" s="8">
        <f t="shared" si="94"/>
        <v>0</v>
      </c>
      <c r="AG41" s="8">
        <f t="shared" si="94"/>
        <v>0</v>
      </c>
      <c r="AH41" s="8">
        <f t="shared" si="94"/>
        <v>0</v>
      </c>
      <c r="AI41" s="8">
        <f t="shared" si="94"/>
        <v>-26910.5</v>
      </c>
      <c r="AJ41" s="8">
        <f t="shared" si="94"/>
        <v>-160.5</v>
      </c>
      <c r="AK41" s="8">
        <f t="shared" si="94"/>
        <v>-160.5</v>
      </c>
      <c r="AL41" s="8">
        <f t="shared" si="94"/>
        <v>-2835.5</v>
      </c>
      <c r="AM41" s="8">
        <f t="shared" si="94"/>
        <v>-160.5</v>
      </c>
      <c r="AN41" s="8">
        <f t="shared" si="94"/>
        <v>-160.5</v>
      </c>
      <c r="AO41" s="8">
        <f t="shared" si="94"/>
        <v>-26910.5</v>
      </c>
      <c r="AP41" s="8">
        <f t="shared" si="94"/>
        <v>-160.5</v>
      </c>
      <c r="AQ41" s="8">
        <f t="shared" si="94"/>
        <v>-160.5</v>
      </c>
      <c r="AR41" s="8">
        <f t="shared" si="94"/>
        <v>-2835.5</v>
      </c>
      <c r="AS41" s="8">
        <f t="shared" si="94"/>
        <v>-160.5</v>
      </c>
      <c r="AT41" s="8">
        <f t="shared" si="94"/>
        <v>-160.5</v>
      </c>
      <c r="AU41" s="8">
        <f t="shared" si="94"/>
        <v>-26910.5</v>
      </c>
      <c r="AV41" s="8">
        <f t="shared" si="94"/>
        <v>-165.75</v>
      </c>
      <c r="AW41" s="8">
        <f t="shared" si="94"/>
        <v>-165.75</v>
      </c>
      <c r="AX41" s="8">
        <f t="shared" si="94"/>
        <v>-2928.25</v>
      </c>
      <c r="AY41" s="8">
        <f t="shared" si="94"/>
        <v>-165.75</v>
      </c>
      <c r="AZ41" s="8">
        <f t="shared" si="94"/>
        <v>-165.75</v>
      </c>
      <c r="BA41" s="8">
        <f t="shared" si="94"/>
        <v>-27790.75</v>
      </c>
      <c r="BB41" s="8">
        <f t="shared" si="94"/>
        <v>-165.75</v>
      </c>
      <c r="BC41" s="8">
        <f t="shared" ref="BC41:CY41" si="95">SUM(BC36:BC39)</f>
        <v>-165.75</v>
      </c>
      <c r="BD41" s="8">
        <f t="shared" si="95"/>
        <v>-2928.25</v>
      </c>
      <c r="BE41" s="8">
        <f t="shared" si="95"/>
        <v>-165.75</v>
      </c>
      <c r="BF41" s="8">
        <f t="shared" si="95"/>
        <v>-165.75</v>
      </c>
      <c r="BG41" s="8">
        <f t="shared" si="95"/>
        <v>-27790.75</v>
      </c>
      <c r="BH41" s="8">
        <f t="shared" si="95"/>
        <v>-171.00000000000003</v>
      </c>
      <c r="BI41" s="8">
        <f t="shared" si="95"/>
        <v>-171.00000000000003</v>
      </c>
      <c r="BJ41" s="8">
        <f t="shared" si="95"/>
        <v>-3021.0000000000005</v>
      </c>
      <c r="BK41" s="8">
        <f t="shared" si="95"/>
        <v>-171.00000000000003</v>
      </c>
      <c r="BL41" s="8">
        <f t="shared" si="95"/>
        <v>-171.00000000000003</v>
      </c>
      <c r="BM41" s="8">
        <f t="shared" si="95"/>
        <v>-28671.000000000007</v>
      </c>
      <c r="BN41" s="8">
        <f t="shared" si="95"/>
        <v>0</v>
      </c>
      <c r="BO41" s="8">
        <f t="shared" si="95"/>
        <v>0</v>
      </c>
      <c r="BP41" s="8">
        <f t="shared" si="95"/>
        <v>0</v>
      </c>
      <c r="BQ41" s="8">
        <f t="shared" si="95"/>
        <v>0</v>
      </c>
      <c r="BR41" s="8">
        <f t="shared" si="95"/>
        <v>0</v>
      </c>
      <c r="BS41" s="8">
        <f t="shared" si="95"/>
        <v>0</v>
      </c>
      <c r="BT41" s="8">
        <f t="shared" si="95"/>
        <v>0</v>
      </c>
      <c r="BU41" s="8">
        <f t="shared" si="95"/>
        <v>0</v>
      </c>
      <c r="BV41" s="8">
        <f t="shared" si="95"/>
        <v>0</v>
      </c>
      <c r="BW41" s="8">
        <f t="shared" si="95"/>
        <v>0</v>
      </c>
      <c r="BX41" s="8">
        <f t="shared" si="95"/>
        <v>0</v>
      </c>
      <c r="BY41" s="8">
        <f t="shared" si="95"/>
        <v>0</v>
      </c>
      <c r="BZ41" s="8">
        <f t="shared" si="95"/>
        <v>0</v>
      </c>
      <c r="CA41" s="8">
        <f t="shared" si="95"/>
        <v>0</v>
      </c>
      <c r="CB41" s="8">
        <f t="shared" si="95"/>
        <v>0</v>
      </c>
      <c r="CC41" s="8">
        <f t="shared" si="95"/>
        <v>0</v>
      </c>
      <c r="CD41" s="8">
        <f t="shared" si="95"/>
        <v>0</v>
      </c>
      <c r="CE41" s="8">
        <f t="shared" si="95"/>
        <v>0</v>
      </c>
      <c r="CF41" s="8">
        <f t="shared" si="95"/>
        <v>0</v>
      </c>
      <c r="CG41" s="8">
        <f t="shared" si="95"/>
        <v>0</v>
      </c>
      <c r="CH41" s="8">
        <f t="shared" si="95"/>
        <v>0</v>
      </c>
      <c r="CI41" s="8">
        <f t="shared" si="95"/>
        <v>0</v>
      </c>
      <c r="CJ41" s="8">
        <f t="shared" si="95"/>
        <v>0</v>
      </c>
      <c r="CK41" s="8">
        <f t="shared" si="95"/>
        <v>0</v>
      </c>
      <c r="CL41" s="8">
        <f t="shared" si="95"/>
        <v>0</v>
      </c>
      <c r="CM41" s="8">
        <f t="shared" si="95"/>
        <v>0</v>
      </c>
      <c r="CN41" s="8">
        <f t="shared" si="95"/>
        <v>0</v>
      </c>
      <c r="CO41" s="8">
        <f t="shared" si="95"/>
        <v>0</v>
      </c>
      <c r="CP41" s="8">
        <f t="shared" si="95"/>
        <v>0</v>
      </c>
      <c r="CQ41" s="8">
        <f t="shared" si="95"/>
        <v>0</v>
      </c>
      <c r="CR41" s="8">
        <f t="shared" si="95"/>
        <v>0</v>
      </c>
      <c r="CS41" s="8">
        <f t="shared" si="95"/>
        <v>0</v>
      </c>
      <c r="CT41" s="8">
        <f t="shared" si="95"/>
        <v>0</v>
      </c>
      <c r="CU41" s="8">
        <f t="shared" si="95"/>
        <v>0</v>
      </c>
      <c r="CV41" s="8">
        <f t="shared" si="95"/>
        <v>0</v>
      </c>
      <c r="CW41" s="8">
        <f t="shared" si="95"/>
        <v>0</v>
      </c>
      <c r="CX41" s="8">
        <f t="shared" si="95"/>
        <v>0</v>
      </c>
      <c r="CY41" s="8">
        <f t="shared" si="95"/>
        <v>0</v>
      </c>
    </row>
    <row r="43" spans="2:103" ht="15.75" x14ac:dyDescent="0.25">
      <c r="B43" s="42" t="s">
        <v>3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</row>
    <row r="45" spans="2:103" x14ac:dyDescent="0.25">
      <c r="B45" s="8" t="s">
        <v>0</v>
      </c>
      <c r="C45" s="8" t="s">
        <v>1</v>
      </c>
      <c r="D45" s="8" t="s">
        <v>2</v>
      </c>
      <c r="E45" s="9" t="s">
        <v>73</v>
      </c>
      <c r="I45" s="35"/>
    </row>
    <row r="46" spans="2:103" x14ac:dyDescent="0.25">
      <c r="B46" s="5" t="s">
        <v>75</v>
      </c>
      <c r="C46" s="6">
        <v>600</v>
      </c>
      <c r="D46" s="5" t="s">
        <v>9</v>
      </c>
      <c r="E46" s="5">
        <f>C46*'Accom_Phase Schedule'!$D$45</f>
        <v>300000</v>
      </c>
      <c r="H46" s="43" t="str">
        <f>B46</f>
        <v>Local Property Tax p/a</v>
      </c>
      <c r="I46" s="56">
        <f>SUM(K46:CY46)</f>
        <v>-973500</v>
      </c>
      <c r="J46" s="43"/>
      <c r="K46" s="43" cm="1">
        <f t="array" ref="K46">(K$2&lt;$C$96)*(SUMPRODUCT(--(K$2&gt;='Accom_Phase Schedule'!$E$65:$E$69),--(MOD(MONTH(K$2),12)=MOD(MONTH('Accom_Phase Schedule'!$E$65:$E$69),12)),'Accom_Phase Schedule'!$J$53:$J$57)*-$C46)*K$97</f>
        <v>0</v>
      </c>
      <c r="L46" s="43" cm="1">
        <f t="array" ref="L46">(L$2&lt;$C$96)*(SUMPRODUCT(--(L$2&gt;='Accom_Phase Schedule'!$E$65:$E$69),--(MOD(MONTH(L$2),12)=MOD(MONTH('Accom_Phase Schedule'!$E$65:$E$69),12)),'Accom_Phase Schedule'!$J$53:$J$57)*-$C46)*L$97</f>
        <v>0</v>
      </c>
      <c r="M46" s="43" cm="1">
        <f t="array" ref="M46">(M$2&lt;$C$96)*(SUMPRODUCT(--(M$2&gt;='Accom_Phase Schedule'!$E$65:$E$69),--(MOD(MONTH(M$2),12)=MOD(MONTH('Accom_Phase Schedule'!$E$65:$E$69),12)),'Accom_Phase Schedule'!$J$53:$J$57)*-$C46)*M$97</f>
        <v>0</v>
      </c>
      <c r="N46" s="43" cm="1">
        <f t="array" ref="N46">(N$2&lt;$C$96)*(SUMPRODUCT(--(N$2&gt;='Accom_Phase Schedule'!$E$65:$E$69),--(MOD(MONTH(N$2),12)=MOD(MONTH('Accom_Phase Schedule'!$E$65:$E$69),12)),'Accom_Phase Schedule'!$J$53:$J$57)*-$C46)*N$97</f>
        <v>0</v>
      </c>
      <c r="O46" s="43" cm="1">
        <f t="array" ref="O46">(O$2&lt;$C$96)*(SUMPRODUCT(--(O$2&gt;='Accom_Phase Schedule'!$E$65:$E$69),--(MOD(MONTH(O$2),12)=MOD(MONTH('Accom_Phase Schedule'!$E$65:$E$69),12)),'Accom_Phase Schedule'!$J$53:$J$57)*-$C46)*O$97</f>
        <v>0</v>
      </c>
      <c r="P46" s="43" cm="1">
        <f t="array" ref="P46">(P$2&lt;$C$96)*(SUMPRODUCT(--(P$2&gt;='Accom_Phase Schedule'!$E$65:$E$69),--(MOD(MONTH(P$2),12)=MOD(MONTH('Accom_Phase Schedule'!$E$65:$E$69),12)),'Accom_Phase Schedule'!$J$53:$J$57)*-$C46)*P$97</f>
        <v>0</v>
      </c>
      <c r="Q46" s="43" cm="1">
        <f t="array" ref="Q46">(Q$2&lt;$C$96)*(SUMPRODUCT(--(Q$2&gt;='Accom_Phase Schedule'!$E$65:$E$69),--(MOD(MONTH(Q$2),12)=MOD(MONTH('Accom_Phase Schedule'!$E$65:$E$69),12)),'Accom_Phase Schedule'!$J$53:$J$57)*-$C46)*Q$97</f>
        <v>0</v>
      </c>
      <c r="R46" s="43" cm="1">
        <f t="array" ref="R46">(R$2&lt;$C$96)*(SUMPRODUCT(--(R$2&gt;='Accom_Phase Schedule'!$E$65:$E$69),--(MOD(MONTH(R$2),12)=MOD(MONTH('Accom_Phase Schedule'!$E$65:$E$69),12)),'Accom_Phase Schedule'!$J$53:$J$57)*-$C46)*R$97</f>
        <v>0</v>
      </c>
      <c r="S46" s="43" cm="1">
        <f t="array" ref="S46">(S$2&lt;$C$96)*(SUMPRODUCT(--(S$2&gt;='Accom_Phase Schedule'!$E$65:$E$69),--(MOD(MONTH(S$2),12)=MOD(MONTH('Accom_Phase Schedule'!$E$65:$E$69),12)),'Accom_Phase Schedule'!$J$53:$J$57)*-$C46)*S$97</f>
        <v>0</v>
      </c>
      <c r="T46" s="43" cm="1">
        <f t="array" ref="T46">(T$2&lt;$C$96)*(SUMPRODUCT(--(T$2&gt;='Accom_Phase Schedule'!$E$65:$E$69),--(MOD(MONTH(T$2),12)=MOD(MONTH('Accom_Phase Schedule'!$E$65:$E$69),12)),'Accom_Phase Schedule'!$J$53:$J$57)*-$C46)*T$97</f>
        <v>0</v>
      </c>
      <c r="U46" s="43" cm="1">
        <f t="array" ref="U46">(U$2&lt;$C$96)*(SUMPRODUCT(--(U$2&gt;='Accom_Phase Schedule'!$E$65:$E$69),--(MOD(MONTH(U$2),12)=MOD(MONTH('Accom_Phase Schedule'!$E$65:$E$69),12)),'Accom_Phase Schedule'!$J$53:$J$57)*-$C46)*U$97</f>
        <v>0</v>
      </c>
      <c r="V46" s="43" cm="1">
        <f t="array" ref="V46">(V$2&lt;$C$96)*(SUMPRODUCT(--(V$2&gt;='Accom_Phase Schedule'!$E$65:$E$69),--(MOD(MONTH(V$2),12)=MOD(MONTH('Accom_Phase Schedule'!$E$65:$E$69),12)),'Accom_Phase Schedule'!$J$53:$J$57)*-$C46)*V$97</f>
        <v>0</v>
      </c>
      <c r="W46" s="43" cm="1">
        <f t="array" ref="W46">(W$2&lt;$C$96)*(SUMPRODUCT(--(W$2&gt;='Accom_Phase Schedule'!$E$65:$E$69),--(MOD(MONTH(W$2),12)=MOD(MONTH('Accom_Phase Schedule'!$E$65:$E$69),12)),'Accom_Phase Schedule'!$J$53:$J$57)*-$C46)*W$97</f>
        <v>0</v>
      </c>
      <c r="X46" s="43" cm="1">
        <f t="array" ref="X46">(X$2&lt;$C$96)*(SUMPRODUCT(--(X$2&gt;='Accom_Phase Schedule'!$E$65:$E$69),--(MOD(MONTH(X$2),12)=MOD(MONTH('Accom_Phase Schedule'!$E$65:$E$69),12)),'Accom_Phase Schedule'!$J$53:$J$57)*-$C46)*X$97</f>
        <v>0</v>
      </c>
      <c r="Y46" s="43" cm="1">
        <f t="array" ref="Y46">(Y$2&lt;$C$96)*(SUMPRODUCT(--(Y$2&gt;='Accom_Phase Schedule'!$E$65:$E$69),--(MOD(MONTH(Y$2),12)=MOD(MONTH('Accom_Phase Schedule'!$E$65:$E$69),12)),'Accom_Phase Schedule'!$J$53:$J$57)*-$C46)*Y$97</f>
        <v>0</v>
      </c>
      <c r="Z46" s="43" cm="1">
        <f t="array" ref="Z46">(Z$2&lt;$C$96)*(SUMPRODUCT(--(Z$2&gt;='Accom_Phase Schedule'!$E$65:$E$69),--(MOD(MONTH(Z$2),12)=MOD(MONTH('Accom_Phase Schedule'!$E$65:$E$69),12)),'Accom_Phase Schedule'!$J$53:$J$57)*-$C46)*Z$97</f>
        <v>0</v>
      </c>
      <c r="AA46" s="43" cm="1">
        <f t="array" ref="AA46">(AA$2&lt;$C$96)*(SUMPRODUCT(--(AA$2&gt;='Accom_Phase Schedule'!$E$65:$E$69),--(MOD(MONTH(AA$2),12)=MOD(MONTH('Accom_Phase Schedule'!$E$65:$E$69),12)),'Accom_Phase Schedule'!$J$53:$J$57)*-$C46)*AA$97</f>
        <v>0</v>
      </c>
      <c r="AB46" s="43" cm="1">
        <f t="array" ref="AB46">(AB$2&lt;$C$96)*(SUMPRODUCT(--(AB$2&gt;='Accom_Phase Schedule'!$E$65:$E$69),--(MOD(MONTH(AB$2),12)=MOD(MONTH('Accom_Phase Schedule'!$E$65:$E$69),12)),'Accom_Phase Schedule'!$J$53:$J$57)*-$C46)*AB$97</f>
        <v>0</v>
      </c>
      <c r="AC46" s="43" cm="1">
        <f t="array" ref="AC46">(AC$2&lt;$C$96)*(SUMPRODUCT(--(AC$2&gt;='Accom_Phase Schedule'!$E$65:$E$69),--(MOD(MONTH(AC$2),12)=MOD(MONTH('Accom_Phase Schedule'!$E$65:$E$69),12)),'Accom_Phase Schedule'!$J$53:$J$57)*-$C46)*AC$97</f>
        <v>0</v>
      </c>
      <c r="AD46" s="43" cm="1">
        <f t="array" ref="AD46">(AD$2&lt;$C$96)*(SUMPRODUCT(--(AD$2&gt;='Accom_Phase Schedule'!$E$65:$E$69),--(MOD(MONTH(AD$2),12)=MOD(MONTH('Accom_Phase Schedule'!$E$65:$E$69),12)),'Accom_Phase Schedule'!$J$53:$J$57)*-$C46)*AD$97</f>
        <v>0</v>
      </c>
      <c r="AE46" s="43" cm="1">
        <f t="array" ref="AE46">(AE$2&lt;$C$96)*(SUMPRODUCT(--(AE$2&gt;='Accom_Phase Schedule'!$E$65:$E$69),--(MOD(MONTH(AE$2),12)=MOD(MONTH('Accom_Phase Schedule'!$E$65:$E$69),12)),'Accom_Phase Schedule'!$J$53:$J$57)*-$C46)*AE$97</f>
        <v>0</v>
      </c>
      <c r="AF46" s="43" cm="1">
        <f t="array" ref="AF46">(AF$2&lt;$C$96)*(SUMPRODUCT(--(AF$2&gt;='Accom_Phase Schedule'!$E$65:$E$69),--(MOD(MONTH(AF$2),12)=MOD(MONTH('Accom_Phase Schedule'!$E$65:$E$69),12)),'Accom_Phase Schedule'!$J$53:$J$57)*-$C46)*AF$97</f>
        <v>0</v>
      </c>
      <c r="AG46" s="43" cm="1">
        <f t="array" ref="AG46">(AG$2&lt;$C$96)*(SUMPRODUCT(--(AG$2&gt;='Accom_Phase Schedule'!$E$65:$E$69),--(MOD(MONTH(AG$2),12)=MOD(MONTH('Accom_Phase Schedule'!$E$65:$E$69),12)),'Accom_Phase Schedule'!$J$53:$J$57)*-$C46)*AG$97</f>
        <v>0</v>
      </c>
      <c r="AH46" s="43" cm="1">
        <f t="array" ref="AH46">(AH$2&lt;$C$96)*(SUMPRODUCT(--(AH$2&gt;='Accom_Phase Schedule'!$E$65:$E$69),--(MOD(MONTH(AH$2),12)=MOD(MONTH('Accom_Phase Schedule'!$E$65:$E$69),12)),'Accom_Phase Schedule'!$J$53:$J$57)*-$C46)*AH$97</f>
        <v>0</v>
      </c>
      <c r="AI46" s="43" cm="1">
        <f t="array" ref="AI46">(AI$2&lt;$C$96)*(SUMPRODUCT(--(AI$2&gt;='Accom_Phase Schedule'!$E$65:$E$69),--(MOD(MONTH(AI$2),12)=MOD(MONTH('Accom_Phase Schedule'!$E$65:$E$69),12)),'Accom_Phase Schedule'!$J$53:$J$57)*-$C46)*AI$97</f>
        <v>-321000</v>
      </c>
      <c r="AJ46" s="43" cm="1">
        <f t="array" ref="AJ46">(AJ$2&lt;$C$96)*(SUMPRODUCT(--(AJ$2&gt;='Accom_Phase Schedule'!$E$65:$E$69),--(MOD(MONTH(AJ$2),12)=MOD(MONTH('Accom_Phase Schedule'!$E$65:$E$69),12)),'Accom_Phase Schedule'!$J$53:$J$57)*-$C46)*AJ$97</f>
        <v>0</v>
      </c>
      <c r="AK46" s="43" cm="1">
        <f t="array" ref="AK46">(AK$2&lt;$C$96)*(SUMPRODUCT(--(AK$2&gt;='Accom_Phase Schedule'!$E$65:$E$69),--(MOD(MONTH(AK$2),12)=MOD(MONTH('Accom_Phase Schedule'!$E$65:$E$69),12)),'Accom_Phase Schedule'!$J$53:$J$57)*-$C46)*AK$97</f>
        <v>0</v>
      </c>
      <c r="AL46" s="43" cm="1">
        <f t="array" ref="AL46">(AL$2&lt;$C$96)*(SUMPRODUCT(--(AL$2&gt;='Accom_Phase Schedule'!$E$65:$E$69),--(MOD(MONTH(AL$2),12)=MOD(MONTH('Accom_Phase Schedule'!$E$65:$E$69),12)),'Accom_Phase Schedule'!$J$53:$J$57)*-$C46)*AL$97</f>
        <v>0</v>
      </c>
      <c r="AM46" s="43" cm="1">
        <f t="array" ref="AM46">(AM$2&lt;$C$96)*(SUMPRODUCT(--(AM$2&gt;='Accom_Phase Schedule'!$E$65:$E$69),--(MOD(MONTH(AM$2),12)=MOD(MONTH('Accom_Phase Schedule'!$E$65:$E$69),12)),'Accom_Phase Schedule'!$J$53:$J$57)*-$C46)*AM$97</f>
        <v>0</v>
      </c>
      <c r="AN46" s="43" cm="1">
        <f t="array" ref="AN46">(AN$2&lt;$C$96)*(SUMPRODUCT(--(AN$2&gt;='Accom_Phase Schedule'!$E$65:$E$69),--(MOD(MONTH(AN$2),12)=MOD(MONTH('Accom_Phase Schedule'!$E$65:$E$69),12)),'Accom_Phase Schedule'!$J$53:$J$57)*-$C46)*AN$97</f>
        <v>0</v>
      </c>
      <c r="AO46" s="43" cm="1">
        <f t="array" ref="AO46">(AO$2&lt;$C$96)*(SUMPRODUCT(--(AO$2&gt;='Accom_Phase Schedule'!$E$65:$E$69),--(MOD(MONTH(AO$2),12)=MOD(MONTH('Accom_Phase Schedule'!$E$65:$E$69),12)),'Accom_Phase Schedule'!$J$53:$J$57)*-$C46)*AO$97</f>
        <v>0</v>
      </c>
      <c r="AP46" s="43" cm="1">
        <f t="array" ref="AP46">(AP$2&lt;$C$96)*(SUMPRODUCT(--(AP$2&gt;='Accom_Phase Schedule'!$E$65:$E$69),--(MOD(MONTH(AP$2),12)=MOD(MONTH('Accom_Phase Schedule'!$E$65:$E$69),12)),'Accom_Phase Schedule'!$J$53:$J$57)*-$C46)*AP$97</f>
        <v>0</v>
      </c>
      <c r="AQ46" s="43" cm="1">
        <f t="array" ref="AQ46">(AQ$2&lt;$C$96)*(SUMPRODUCT(--(AQ$2&gt;='Accom_Phase Schedule'!$E$65:$E$69),--(MOD(MONTH(AQ$2),12)=MOD(MONTH('Accom_Phase Schedule'!$E$65:$E$69),12)),'Accom_Phase Schedule'!$J$53:$J$57)*-$C46)*AQ$97</f>
        <v>0</v>
      </c>
      <c r="AR46" s="43" cm="1">
        <f t="array" ref="AR46">(AR$2&lt;$C$96)*(SUMPRODUCT(--(AR$2&gt;='Accom_Phase Schedule'!$E$65:$E$69),--(MOD(MONTH(AR$2),12)=MOD(MONTH('Accom_Phase Schedule'!$E$65:$E$69),12)),'Accom_Phase Schedule'!$J$53:$J$57)*-$C46)*AR$97</f>
        <v>0</v>
      </c>
      <c r="AS46" s="43" cm="1">
        <f t="array" ref="AS46">(AS$2&lt;$C$96)*(SUMPRODUCT(--(AS$2&gt;='Accom_Phase Schedule'!$E$65:$E$69),--(MOD(MONTH(AS$2),12)=MOD(MONTH('Accom_Phase Schedule'!$E$65:$E$69),12)),'Accom_Phase Schedule'!$J$53:$J$57)*-$C46)*AS$97</f>
        <v>0</v>
      </c>
      <c r="AT46" s="43" cm="1">
        <f t="array" ref="AT46">(AT$2&lt;$C$96)*(SUMPRODUCT(--(AT$2&gt;='Accom_Phase Schedule'!$E$65:$E$69),--(MOD(MONTH(AT$2),12)=MOD(MONTH('Accom_Phase Schedule'!$E$65:$E$69),12)),'Accom_Phase Schedule'!$J$53:$J$57)*-$C46)*AT$97</f>
        <v>0</v>
      </c>
      <c r="AU46" s="43" cm="1">
        <f t="array" ref="AU46">(AU$2&lt;$C$96)*(SUMPRODUCT(--(AU$2&gt;='Accom_Phase Schedule'!$E$65:$E$69),--(MOD(MONTH(AU$2),12)=MOD(MONTH('Accom_Phase Schedule'!$E$65:$E$69),12)),'Accom_Phase Schedule'!$J$53:$J$57)*-$C46)*AU$97</f>
        <v>-321000</v>
      </c>
      <c r="AV46" s="43" cm="1">
        <f t="array" ref="AV46">(AV$2&lt;$C$96)*(SUMPRODUCT(--(AV$2&gt;='Accom_Phase Schedule'!$E$65:$E$69),--(MOD(MONTH(AV$2),12)=MOD(MONTH('Accom_Phase Schedule'!$E$65:$E$69),12)),'Accom_Phase Schedule'!$J$53:$J$57)*-$C46)*AV$97</f>
        <v>0</v>
      </c>
      <c r="AW46" s="43" cm="1">
        <f t="array" ref="AW46">(AW$2&lt;$C$96)*(SUMPRODUCT(--(AW$2&gt;='Accom_Phase Schedule'!$E$65:$E$69),--(MOD(MONTH(AW$2),12)=MOD(MONTH('Accom_Phase Schedule'!$E$65:$E$69),12)),'Accom_Phase Schedule'!$J$53:$J$57)*-$C46)*AW$97</f>
        <v>0</v>
      </c>
      <c r="AX46" s="43" cm="1">
        <f t="array" ref="AX46">(AX$2&lt;$C$96)*(SUMPRODUCT(--(AX$2&gt;='Accom_Phase Schedule'!$E$65:$E$69),--(MOD(MONTH(AX$2),12)=MOD(MONTH('Accom_Phase Schedule'!$E$65:$E$69),12)),'Accom_Phase Schedule'!$J$53:$J$57)*-$C46)*AX$97</f>
        <v>0</v>
      </c>
      <c r="AY46" s="43" cm="1">
        <f t="array" ref="AY46">(AY$2&lt;$C$96)*(SUMPRODUCT(--(AY$2&gt;='Accom_Phase Schedule'!$E$65:$E$69),--(MOD(MONTH(AY$2),12)=MOD(MONTH('Accom_Phase Schedule'!$E$65:$E$69),12)),'Accom_Phase Schedule'!$J$53:$J$57)*-$C46)*AY$97</f>
        <v>0</v>
      </c>
      <c r="AZ46" s="43" cm="1">
        <f t="array" ref="AZ46">(AZ$2&lt;$C$96)*(SUMPRODUCT(--(AZ$2&gt;='Accom_Phase Schedule'!$E$65:$E$69),--(MOD(MONTH(AZ$2),12)=MOD(MONTH('Accom_Phase Schedule'!$E$65:$E$69),12)),'Accom_Phase Schedule'!$J$53:$J$57)*-$C46)*AZ$97</f>
        <v>0</v>
      </c>
      <c r="BA46" s="43" cm="1">
        <f t="array" ref="BA46">(BA$2&lt;$C$96)*(SUMPRODUCT(--(BA$2&gt;='Accom_Phase Schedule'!$E$65:$E$69),--(MOD(MONTH(BA$2),12)=MOD(MONTH('Accom_Phase Schedule'!$E$65:$E$69),12)),'Accom_Phase Schedule'!$J$53:$J$57)*-$C46)*BA$97</f>
        <v>0</v>
      </c>
      <c r="BB46" s="43" cm="1">
        <f t="array" ref="BB46">(BB$2&lt;$C$96)*(SUMPRODUCT(--(BB$2&gt;='Accom_Phase Schedule'!$E$65:$E$69),--(MOD(MONTH(BB$2),12)=MOD(MONTH('Accom_Phase Schedule'!$E$65:$E$69),12)),'Accom_Phase Schedule'!$J$53:$J$57)*-$C46)*BB$97</f>
        <v>0</v>
      </c>
      <c r="BC46" s="43" cm="1">
        <f t="array" ref="BC46">(BC$2&lt;$C$96)*(SUMPRODUCT(--(BC$2&gt;='Accom_Phase Schedule'!$E$65:$E$69),--(MOD(MONTH(BC$2),12)=MOD(MONTH('Accom_Phase Schedule'!$E$65:$E$69),12)),'Accom_Phase Schedule'!$J$53:$J$57)*-$C46)*BC$97</f>
        <v>0</v>
      </c>
      <c r="BD46" s="43" cm="1">
        <f t="array" ref="BD46">(BD$2&lt;$C$96)*(SUMPRODUCT(--(BD$2&gt;='Accom_Phase Schedule'!$E$65:$E$69),--(MOD(MONTH(BD$2),12)=MOD(MONTH('Accom_Phase Schedule'!$E$65:$E$69),12)),'Accom_Phase Schedule'!$J$53:$J$57)*-$C46)*BD$97</f>
        <v>0</v>
      </c>
      <c r="BE46" s="43" cm="1">
        <f t="array" ref="BE46">(BE$2&lt;$C$96)*(SUMPRODUCT(--(BE$2&gt;='Accom_Phase Schedule'!$E$65:$E$69),--(MOD(MONTH(BE$2),12)=MOD(MONTH('Accom_Phase Schedule'!$E$65:$E$69),12)),'Accom_Phase Schedule'!$J$53:$J$57)*-$C46)*BE$97</f>
        <v>0</v>
      </c>
      <c r="BF46" s="43" cm="1">
        <f t="array" ref="BF46">(BF$2&lt;$C$96)*(SUMPRODUCT(--(BF$2&gt;='Accom_Phase Schedule'!$E$65:$E$69),--(MOD(MONTH(BF$2),12)=MOD(MONTH('Accom_Phase Schedule'!$E$65:$E$69),12)),'Accom_Phase Schedule'!$J$53:$J$57)*-$C46)*BF$97</f>
        <v>0</v>
      </c>
      <c r="BG46" s="43" cm="1">
        <f t="array" ref="BG46">(BG$2&lt;$C$96)*(SUMPRODUCT(--(BG$2&gt;='Accom_Phase Schedule'!$E$65:$E$69),--(MOD(MONTH(BG$2),12)=MOD(MONTH('Accom_Phase Schedule'!$E$65:$E$69),12)),'Accom_Phase Schedule'!$J$53:$J$57)*-$C46)*BG$97</f>
        <v>-331500</v>
      </c>
      <c r="BH46" s="43" cm="1">
        <f t="array" ref="BH46">(BH$2&lt;$C$96)*(SUMPRODUCT(--(BH$2&gt;='Accom_Phase Schedule'!$E$65:$E$69),--(MOD(MONTH(BH$2),12)=MOD(MONTH('Accom_Phase Schedule'!$E$65:$E$69),12)),'Accom_Phase Schedule'!$J$53:$J$57)*-$C46)*BH$97</f>
        <v>0</v>
      </c>
      <c r="BI46" s="43" cm="1">
        <f t="array" ref="BI46">(BI$2&lt;$C$96)*(SUMPRODUCT(--(BI$2&gt;='Accom_Phase Schedule'!$E$65:$E$69),--(MOD(MONTH(BI$2),12)=MOD(MONTH('Accom_Phase Schedule'!$E$65:$E$69),12)),'Accom_Phase Schedule'!$J$53:$J$57)*-$C46)*BI$97</f>
        <v>0</v>
      </c>
      <c r="BJ46" s="43" cm="1">
        <f t="array" ref="BJ46">(BJ$2&lt;$C$96)*(SUMPRODUCT(--(BJ$2&gt;='Accom_Phase Schedule'!$E$65:$E$69),--(MOD(MONTH(BJ$2),12)=MOD(MONTH('Accom_Phase Schedule'!$E$65:$E$69),12)),'Accom_Phase Schedule'!$J$53:$J$57)*-$C46)*BJ$97</f>
        <v>0</v>
      </c>
      <c r="BK46" s="43" cm="1">
        <f t="array" ref="BK46">(BK$2&lt;$C$96)*(SUMPRODUCT(--(BK$2&gt;='Accom_Phase Schedule'!$E$65:$E$69),--(MOD(MONTH(BK$2),12)=MOD(MONTH('Accom_Phase Schedule'!$E$65:$E$69),12)),'Accom_Phase Schedule'!$J$53:$J$57)*-$C46)*BK$97</f>
        <v>0</v>
      </c>
      <c r="BL46" s="43" cm="1">
        <f t="array" ref="BL46">(BL$2&lt;$C$96)*(SUMPRODUCT(--(BL$2&gt;='Accom_Phase Schedule'!$E$65:$E$69),--(MOD(MONTH(BL$2),12)=MOD(MONTH('Accom_Phase Schedule'!$E$65:$E$69),12)),'Accom_Phase Schedule'!$J$53:$J$57)*-$C46)*BL$97</f>
        <v>0</v>
      </c>
      <c r="BM46" s="43" cm="1">
        <f t="array" ref="BM46">(BM$2&lt;$C$96)*(SUMPRODUCT(--(BM$2&gt;='Accom_Phase Schedule'!$E$65:$E$69),--(MOD(MONTH(BM$2),12)=MOD(MONTH('Accom_Phase Schedule'!$E$65:$E$69),12)),'Accom_Phase Schedule'!$J$53:$J$57)*-$C46)*BM$97</f>
        <v>0</v>
      </c>
      <c r="BN46" s="43" cm="1">
        <f t="array" ref="BN46">(BN$2&lt;$C$96)*(SUMPRODUCT(--(BN$2&gt;='Accom_Phase Schedule'!$E$65:$E$69),--(MOD(MONTH(BN$2),12)=MOD(MONTH('Accom_Phase Schedule'!$E$65:$E$69),12)),'Accom_Phase Schedule'!$J$53:$J$57)*-$C46)*BN$97</f>
        <v>0</v>
      </c>
      <c r="BO46" s="43" cm="1">
        <f t="array" ref="BO46">(BO$2&lt;$C$96)*(SUMPRODUCT(--(BO$2&gt;='Accom_Phase Schedule'!$E$65:$E$69),--(MOD(MONTH(BO$2),12)=MOD(MONTH('Accom_Phase Schedule'!$E$65:$E$69),12)),'Accom_Phase Schedule'!$J$53:$J$57)*-$C46)*BO$97</f>
        <v>0</v>
      </c>
      <c r="BP46" s="43" cm="1">
        <f t="array" ref="BP46">(BP$2&lt;$C$96)*(SUMPRODUCT(--(BP$2&gt;='Accom_Phase Schedule'!$E$65:$E$69),--(MOD(MONTH(BP$2),12)=MOD(MONTH('Accom_Phase Schedule'!$E$65:$E$69),12)),'Accom_Phase Schedule'!$J$53:$J$57)*-$C46)*BP$97</f>
        <v>0</v>
      </c>
      <c r="BQ46" s="43" cm="1">
        <f t="array" ref="BQ46">(BQ$2&lt;$C$96)*(SUMPRODUCT(--(BQ$2&gt;='Accom_Phase Schedule'!$E$65:$E$69),--(MOD(MONTH(BQ$2),12)=MOD(MONTH('Accom_Phase Schedule'!$E$65:$E$69),12)),'Accom_Phase Schedule'!$J$53:$J$57)*-$C46)*BQ$97</f>
        <v>0</v>
      </c>
      <c r="BR46" s="43" cm="1">
        <f t="array" ref="BR46">(BR$2&lt;$C$96)*(SUMPRODUCT(--(BR$2&gt;='Accom_Phase Schedule'!$E$65:$E$69),--(MOD(MONTH(BR$2),12)=MOD(MONTH('Accom_Phase Schedule'!$E$65:$E$69),12)),'Accom_Phase Schedule'!$J$53:$J$57)*-$C46)*BR$97</f>
        <v>0</v>
      </c>
      <c r="BS46" s="43" cm="1">
        <f t="array" ref="BS46">(BS$2&lt;$C$96)*(SUMPRODUCT(--(BS$2&gt;='Accom_Phase Schedule'!$E$65:$E$69),--(MOD(MONTH(BS$2),12)=MOD(MONTH('Accom_Phase Schedule'!$E$65:$E$69),12)),'Accom_Phase Schedule'!$J$53:$J$57)*-$C46)*BS$97</f>
        <v>0</v>
      </c>
      <c r="BT46" s="43" cm="1">
        <f t="array" ref="BT46">(BT$2&lt;$C$96)*(SUMPRODUCT(--(BT$2&gt;='Accom_Phase Schedule'!$E$65:$E$69),--(MOD(MONTH(BT$2),12)=MOD(MONTH('Accom_Phase Schedule'!$E$65:$E$69),12)),'Accom_Phase Schedule'!$J$53:$J$57)*-$C46)*BT$97</f>
        <v>0</v>
      </c>
      <c r="BU46" s="43" cm="1">
        <f t="array" ref="BU46">(BU$2&lt;$C$96)*(SUMPRODUCT(--(BU$2&gt;='Accom_Phase Schedule'!$E$65:$E$69),--(MOD(MONTH(BU$2),12)=MOD(MONTH('Accom_Phase Schedule'!$E$65:$E$69),12)),'Accom_Phase Schedule'!$J$53:$J$57)*-$C46)*BU$97</f>
        <v>0</v>
      </c>
      <c r="BV46" s="43" cm="1">
        <f t="array" ref="BV46">(BV$2&lt;$C$96)*(SUMPRODUCT(--(BV$2&gt;='Accom_Phase Schedule'!$E$65:$E$69),--(MOD(MONTH(BV$2),12)=MOD(MONTH('Accom_Phase Schedule'!$E$65:$E$69),12)),'Accom_Phase Schedule'!$J$53:$J$57)*-$C46)*BV$97</f>
        <v>0</v>
      </c>
      <c r="BW46" s="43" cm="1">
        <f t="array" ref="BW46">(BW$2&lt;$C$96)*(SUMPRODUCT(--(BW$2&gt;='Accom_Phase Schedule'!$E$65:$E$69),--(MOD(MONTH(BW$2),12)=MOD(MONTH('Accom_Phase Schedule'!$E$65:$E$69),12)),'Accom_Phase Schedule'!$J$53:$J$57)*-$C46)*BW$97</f>
        <v>0</v>
      </c>
      <c r="BX46" s="43" cm="1">
        <f t="array" ref="BX46">(BX$2&lt;$C$96)*(SUMPRODUCT(--(BX$2&gt;='Accom_Phase Schedule'!$E$65:$E$69),--(MOD(MONTH(BX$2),12)=MOD(MONTH('Accom_Phase Schedule'!$E$65:$E$69),12)),'Accom_Phase Schedule'!$J$53:$J$57)*-$C46)*BX$97</f>
        <v>0</v>
      </c>
      <c r="BY46" s="43" cm="1">
        <f t="array" ref="BY46">(BY$2&lt;$C$96)*(SUMPRODUCT(--(BY$2&gt;='Accom_Phase Schedule'!$E$65:$E$69),--(MOD(MONTH(BY$2),12)=MOD(MONTH('Accom_Phase Schedule'!$E$65:$E$69),12)),'Accom_Phase Schedule'!$J$53:$J$57)*-$C46)*BY$97</f>
        <v>0</v>
      </c>
      <c r="BZ46" s="43" cm="1">
        <f t="array" ref="BZ46">(BZ$2&lt;$C$96)*(SUMPRODUCT(--(BZ$2&gt;='Accom_Phase Schedule'!$E$65:$E$69),--(MOD(MONTH(BZ$2),12)=MOD(MONTH('Accom_Phase Schedule'!$E$65:$E$69),12)),'Accom_Phase Schedule'!$J$53:$J$57)*-$C46)*BZ$97</f>
        <v>0</v>
      </c>
      <c r="CA46" s="43" cm="1">
        <f t="array" ref="CA46">(CA$2&lt;$C$96)*(SUMPRODUCT(--(CA$2&gt;='Accom_Phase Schedule'!$E$65:$E$69),--(MOD(MONTH(CA$2),12)=MOD(MONTH('Accom_Phase Schedule'!$E$65:$E$69),12)),'Accom_Phase Schedule'!$J$53:$J$57)*-$C46)*CA$97</f>
        <v>0</v>
      </c>
      <c r="CB46" s="43" cm="1">
        <f t="array" ref="CB46">(CB$2&lt;$C$96)*(SUMPRODUCT(--(CB$2&gt;='Accom_Phase Schedule'!$E$65:$E$69),--(MOD(MONTH(CB$2),12)=MOD(MONTH('Accom_Phase Schedule'!$E$65:$E$69),12)),'Accom_Phase Schedule'!$J$53:$J$57)*-$C46)*CB$97</f>
        <v>0</v>
      </c>
      <c r="CC46" s="43" cm="1">
        <f t="array" ref="CC46">(CC$2&lt;$C$96)*(SUMPRODUCT(--(CC$2&gt;='Accom_Phase Schedule'!$E$65:$E$69),--(MOD(MONTH(CC$2),12)=MOD(MONTH('Accom_Phase Schedule'!$E$65:$E$69),12)),'Accom_Phase Schedule'!$J$53:$J$57)*-$C46)*CC$97</f>
        <v>0</v>
      </c>
      <c r="CD46" s="43" cm="1">
        <f t="array" ref="CD46">(CD$2&lt;$C$96)*(SUMPRODUCT(--(CD$2&gt;='Accom_Phase Schedule'!$E$65:$E$69),--(MOD(MONTH(CD$2),12)=MOD(MONTH('Accom_Phase Schedule'!$E$65:$E$69),12)),'Accom_Phase Schedule'!$J$53:$J$57)*-$C46)*CD$97</f>
        <v>0</v>
      </c>
      <c r="CE46" s="43" cm="1">
        <f t="array" ref="CE46">(CE$2&lt;$C$96)*(SUMPRODUCT(--(CE$2&gt;='Accom_Phase Schedule'!$E$65:$E$69),--(MOD(MONTH(CE$2),12)=MOD(MONTH('Accom_Phase Schedule'!$E$65:$E$69),12)),'Accom_Phase Schedule'!$J$53:$J$57)*-$C46)*CE$97</f>
        <v>0</v>
      </c>
      <c r="CF46" s="43" cm="1">
        <f t="array" ref="CF46">(CF$2&lt;$C$96)*(SUMPRODUCT(--(CF$2&gt;='Accom_Phase Schedule'!$E$65:$E$69),--(MOD(MONTH(CF$2),12)=MOD(MONTH('Accom_Phase Schedule'!$E$65:$E$69),12)),'Accom_Phase Schedule'!$J$53:$J$57)*-$C46)*CF$97</f>
        <v>0</v>
      </c>
      <c r="CG46" s="43" cm="1">
        <f t="array" ref="CG46">(CG$2&lt;$C$96)*(SUMPRODUCT(--(CG$2&gt;='Accom_Phase Schedule'!$E$65:$E$69),--(MOD(MONTH(CG$2),12)=MOD(MONTH('Accom_Phase Schedule'!$E$65:$E$69),12)),'Accom_Phase Schedule'!$J$53:$J$57)*-$C46)*CG$97</f>
        <v>0</v>
      </c>
      <c r="CH46" s="43" cm="1">
        <f t="array" ref="CH46">(CH$2&lt;$C$96)*(SUMPRODUCT(--(CH$2&gt;='Accom_Phase Schedule'!$E$65:$E$69),--(MOD(MONTH(CH$2),12)=MOD(MONTH('Accom_Phase Schedule'!$E$65:$E$69),12)),'Accom_Phase Schedule'!$J$53:$J$57)*-$C46)*CH$97</f>
        <v>0</v>
      </c>
      <c r="CI46" s="43" cm="1">
        <f t="array" ref="CI46">(CI$2&lt;$C$96)*(SUMPRODUCT(--(CI$2&gt;='Accom_Phase Schedule'!$E$65:$E$69),--(MOD(MONTH(CI$2),12)=MOD(MONTH('Accom_Phase Schedule'!$E$65:$E$69),12)),'Accom_Phase Schedule'!$J$53:$J$57)*-$C46)*CI$97</f>
        <v>0</v>
      </c>
      <c r="CJ46" s="43" cm="1">
        <f t="array" ref="CJ46">(CJ$2&lt;$C$96)*(SUMPRODUCT(--(CJ$2&gt;='Accom_Phase Schedule'!$E$65:$E$69),--(MOD(MONTH(CJ$2),12)=MOD(MONTH('Accom_Phase Schedule'!$E$65:$E$69),12)),'Accom_Phase Schedule'!$J$53:$J$57)*-$C46)*CJ$97</f>
        <v>0</v>
      </c>
      <c r="CK46" s="43" cm="1">
        <f t="array" ref="CK46">(CK$2&lt;$C$96)*(SUMPRODUCT(--(CK$2&gt;='Accom_Phase Schedule'!$E$65:$E$69),--(MOD(MONTH(CK$2),12)=MOD(MONTH('Accom_Phase Schedule'!$E$65:$E$69),12)),'Accom_Phase Schedule'!$J$53:$J$57)*-$C46)*CK$97</f>
        <v>0</v>
      </c>
      <c r="CL46" s="43" cm="1">
        <f t="array" ref="CL46">(CL$2&lt;$C$96)*(SUMPRODUCT(--(CL$2&gt;='Accom_Phase Schedule'!$E$65:$E$69),--(MOD(MONTH(CL$2),12)=MOD(MONTH('Accom_Phase Schedule'!$E$65:$E$69),12)),'Accom_Phase Schedule'!$J$53:$J$57)*-$C46)*CL$97</f>
        <v>0</v>
      </c>
      <c r="CM46" s="43" cm="1">
        <f t="array" ref="CM46">(CM$2&lt;$C$96)*(SUMPRODUCT(--(CM$2&gt;='Accom_Phase Schedule'!$E$65:$E$69),--(MOD(MONTH(CM$2),12)=MOD(MONTH('Accom_Phase Schedule'!$E$65:$E$69),12)),'Accom_Phase Schedule'!$J$53:$J$57)*-$C46)*CM$97</f>
        <v>0</v>
      </c>
      <c r="CN46" s="43" cm="1">
        <f t="array" ref="CN46">(CN$2&lt;$C$96)*(SUMPRODUCT(--(CN$2&gt;='Accom_Phase Schedule'!$E$65:$E$69),--(MOD(MONTH(CN$2),12)=MOD(MONTH('Accom_Phase Schedule'!$E$65:$E$69),12)),'Accom_Phase Schedule'!$J$53:$J$57)*-$C46)*CN$97</f>
        <v>0</v>
      </c>
      <c r="CO46" s="43" cm="1">
        <f t="array" ref="CO46">(CO$2&lt;$C$96)*(SUMPRODUCT(--(CO$2&gt;='Accom_Phase Schedule'!$E$65:$E$69),--(MOD(MONTH(CO$2),12)=MOD(MONTH('Accom_Phase Schedule'!$E$65:$E$69),12)),'Accom_Phase Schedule'!$J$53:$J$57)*-$C46)*CO$97</f>
        <v>0</v>
      </c>
      <c r="CP46" s="43" cm="1">
        <f t="array" ref="CP46">(CP$2&lt;$C$96)*(SUMPRODUCT(--(CP$2&gt;='Accom_Phase Schedule'!$E$65:$E$69),--(MOD(MONTH(CP$2),12)=MOD(MONTH('Accom_Phase Schedule'!$E$65:$E$69),12)),'Accom_Phase Schedule'!$J$53:$J$57)*-$C46)*CP$97</f>
        <v>0</v>
      </c>
      <c r="CQ46" s="43" cm="1">
        <f t="array" ref="CQ46">(CQ$2&lt;$C$96)*(SUMPRODUCT(--(CQ$2&gt;='Accom_Phase Schedule'!$E$65:$E$69),--(MOD(MONTH(CQ$2),12)=MOD(MONTH('Accom_Phase Schedule'!$E$65:$E$69),12)),'Accom_Phase Schedule'!$J$53:$J$57)*-$C46)*CQ$97</f>
        <v>0</v>
      </c>
      <c r="CR46" s="43" cm="1">
        <f t="array" ref="CR46">(CR$2&lt;$C$96)*(SUMPRODUCT(--(CR$2&gt;='Accom_Phase Schedule'!$E$65:$E$69),--(MOD(MONTH(CR$2),12)=MOD(MONTH('Accom_Phase Schedule'!$E$65:$E$69),12)),'Accom_Phase Schedule'!$J$53:$J$57)*-$C46)*CR$97</f>
        <v>0</v>
      </c>
      <c r="CS46" s="43" cm="1">
        <f t="array" ref="CS46">(CS$2&lt;$C$96)*(SUMPRODUCT(--(CS$2&gt;='Accom_Phase Schedule'!$E$65:$E$69),--(MOD(MONTH(CS$2),12)=MOD(MONTH('Accom_Phase Schedule'!$E$65:$E$69),12)),'Accom_Phase Schedule'!$J$53:$J$57)*-$C46)*CS$97</f>
        <v>0</v>
      </c>
      <c r="CT46" s="43" cm="1">
        <f t="array" ref="CT46">(CT$2&lt;$C$96)*(SUMPRODUCT(--(CT$2&gt;='Accom_Phase Schedule'!$E$65:$E$69),--(MOD(MONTH(CT$2),12)=MOD(MONTH('Accom_Phase Schedule'!$E$65:$E$69),12)),'Accom_Phase Schedule'!$J$53:$J$57)*-$C46)*CT$97</f>
        <v>0</v>
      </c>
      <c r="CU46" s="43" cm="1">
        <f t="array" ref="CU46">(CU$2&lt;$C$96)*(SUMPRODUCT(--(CU$2&gt;='Accom_Phase Schedule'!$E$65:$E$69),--(MOD(MONTH(CU$2),12)=MOD(MONTH('Accom_Phase Schedule'!$E$65:$E$69),12)),'Accom_Phase Schedule'!$J$53:$J$57)*-$C46)*CU$97</f>
        <v>0</v>
      </c>
      <c r="CV46" s="43" cm="1">
        <f t="array" ref="CV46">(CV$2&lt;$C$96)*(SUMPRODUCT(--(CV$2&gt;='Accom_Phase Schedule'!$E$65:$E$69),--(MOD(MONTH(CV$2),12)=MOD(MONTH('Accom_Phase Schedule'!$E$65:$E$69),12)),'Accom_Phase Schedule'!$J$53:$J$57)*-$C46)*CV$97</f>
        <v>0</v>
      </c>
      <c r="CW46" s="43" cm="1">
        <f t="array" ref="CW46">(CW$2&lt;$C$96)*(SUMPRODUCT(--(CW$2&gt;='Accom_Phase Schedule'!$E$65:$E$69),--(MOD(MONTH(CW$2),12)=MOD(MONTH('Accom_Phase Schedule'!$E$65:$E$69),12)),'Accom_Phase Schedule'!$J$53:$J$57)*-$C46)*CW$97</f>
        <v>0</v>
      </c>
      <c r="CX46" s="43" cm="1">
        <f t="array" ref="CX46">(CX$2&lt;$C$96)*(SUMPRODUCT(--(CX$2&gt;='Accom_Phase Schedule'!$E$65:$E$69),--(MOD(MONTH(CX$2),12)=MOD(MONTH('Accom_Phase Schedule'!$E$65:$E$69),12)),'Accom_Phase Schedule'!$J$53:$J$57)*-$C46)*CX$97</f>
        <v>0</v>
      </c>
      <c r="CY46" s="43" cm="1">
        <f t="array" ref="CY46">(CY$2&lt;$C$96)*(SUMPRODUCT(--(CY$2&gt;='Accom_Phase Schedule'!$E$65:$E$69),--(MOD(MONTH(CY$2),12)=MOD(MONTH('Accom_Phase Schedule'!$E$65:$E$69),12)),'Accom_Phase Schedule'!$J$53:$J$57)*-$C46)*CY$97</f>
        <v>0</v>
      </c>
    </row>
    <row r="47" spans="2:103" x14ac:dyDescent="0.25">
      <c r="B47" s="5" t="s">
        <v>76</v>
      </c>
      <c r="C47" s="6">
        <v>120</v>
      </c>
      <c r="D47" s="5" t="s">
        <v>9</v>
      </c>
      <c r="E47" s="5">
        <f>C47*'Accom_Phase Schedule'!$D$45</f>
        <v>60000</v>
      </c>
      <c r="H47" s="1" t="str">
        <f t="shared" ref="H47:H51" si="96">B47</f>
        <v>RTB Registrations</v>
      </c>
      <c r="I47" s="57">
        <f t="shared" ref="I47:I53" si="97">SUM(K47:CY47)</f>
        <v>-67405.2</v>
      </c>
      <c r="K47" s="1">
        <f>(K2&lt;$C$96)*((K125-J125)*-$C$47+AND(K2&gt;EDATE('Accom_Phase Schedule'!$E$65,12),K2&lt;$C$96)*-$C$100*($C$47/12)*(K$125/MAX($K$125:$BC$125)))*K$97</f>
        <v>0</v>
      </c>
      <c r="L47" s="1">
        <f>(L2&lt;$C$96)*((L125-K125)*-$C$47+AND(L2&gt;EDATE('Accom_Phase Schedule'!$E$65,12),L2&lt;$C$96)*-$C$100*($C$47/12)*(L$125/MAX($K$125:$BC$125)))*L$97</f>
        <v>0</v>
      </c>
      <c r="M47" s="1">
        <f>(M2&lt;$C$96)*((M125-L125)*-$C$47+AND(M2&gt;EDATE('Accom_Phase Schedule'!$E$65,12),M2&lt;$C$96)*-$C$100*($C$47/12)*(M$125/MAX($K$125:$BC$125)))*M$97</f>
        <v>0</v>
      </c>
      <c r="N47" s="1">
        <f>(N2&lt;$C$96)*((N125-M125)*-$C$47+AND(N2&gt;EDATE('Accom_Phase Schedule'!$E$65,12),N2&lt;$C$96)*-$C$100*($C$47/12)*(N$125/MAX($K$125:$BC$125)))*N$97</f>
        <v>0</v>
      </c>
      <c r="O47" s="1">
        <f>(O2&lt;$C$96)*((O125-N125)*-$C$47+AND(O2&gt;EDATE('Accom_Phase Schedule'!$E$65,12),O2&lt;$C$96)*-$C$100*($C$47/12)*(O$125/MAX($K$125:$BC$125)))*O$97</f>
        <v>0</v>
      </c>
      <c r="P47" s="1">
        <f>(P2&lt;$C$96)*((P125-O125)*-$C$47+AND(P2&gt;EDATE('Accom_Phase Schedule'!$E$65,12),P2&lt;$C$96)*-$C$100*($C$47/12)*(P$125/MAX($K$125:$BC$125)))*P$97</f>
        <v>0</v>
      </c>
      <c r="Q47" s="1">
        <f>(Q2&lt;$C$96)*((Q125-P125)*-$C$47+AND(Q2&gt;EDATE('Accom_Phase Schedule'!$E$65,12),Q2&lt;$C$96)*-$C$100*($C$47/12)*(Q$125/MAX($K$125:$BC$125)))*Q$97</f>
        <v>0</v>
      </c>
      <c r="R47" s="1">
        <f>(R2&lt;$C$96)*((R125-Q125)*-$C$47+AND(R2&gt;EDATE('Accom_Phase Schedule'!$E$65,12),R2&lt;$C$96)*-$C$100*($C$47/12)*(R$125/MAX($K$125:$BC$125)))*R$97</f>
        <v>0</v>
      </c>
      <c r="S47" s="1">
        <f>(S2&lt;$C$96)*((S125-R125)*-$C$47+AND(S2&gt;EDATE('Accom_Phase Schedule'!$E$65,12),S2&lt;$C$96)*-$C$100*($C$47/12)*(S$125/MAX($K$125:$BC$125)))*S$97</f>
        <v>0</v>
      </c>
      <c r="T47" s="1">
        <f>(T2&lt;$C$96)*((T125-S125)*-$C$47+AND(T2&gt;EDATE('Accom_Phase Schedule'!$E$65,12),T2&lt;$C$96)*-$C$100*($C$47/12)*(T$125/MAX($K$125:$BC$125)))*T$97</f>
        <v>0</v>
      </c>
      <c r="U47" s="1">
        <f>(U2&lt;$C$96)*((U125-T125)*-$C$47+AND(U2&gt;EDATE('Accom_Phase Schedule'!$E$65,12),U2&lt;$C$96)*-$C$100*($C$47/12)*(U$125/MAX($K$125:$BC$125)))*U$97</f>
        <v>0</v>
      </c>
      <c r="V47" s="1">
        <f>(V2&lt;$C$96)*((V125-U125)*-$C$47+AND(V2&gt;EDATE('Accom_Phase Schedule'!$E$65,12),V2&lt;$C$96)*-$C$100*($C$47/12)*(V$125/MAX($K$125:$BC$125)))*V$97</f>
        <v>0</v>
      </c>
      <c r="W47" s="1">
        <f>(W2&lt;$C$96)*((W125-V125)*-$C$47+AND(W2&gt;EDATE('Accom_Phase Schedule'!$E$65,12),W2&lt;$C$96)*-$C$100*($C$47/12)*(W$125/MAX($K$125:$BC$125)))*W$97</f>
        <v>0</v>
      </c>
      <c r="X47" s="1">
        <f>(X2&lt;$C$96)*((X125-W125)*-$C$47+AND(X2&gt;EDATE('Accom_Phase Schedule'!$E$65,12),X2&lt;$C$96)*-$C$100*($C$47/12)*(X$125/MAX($K$125:$BC$125)))*X$97</f>
        <v>0</v>
      </c>
      <c r="Y47" s="1">
        <f>(Y2&lt;$C$96)*((Y125-X125)*-$C$47+AND(Y2&gt;EDATE('Accom_Phase Schedule'!$E$65,12),Y2&lt;$C$96)*-$C$100*($C$47/12)*(Y$125/MAX($K$125:$BC$125)))*Y$97</f>
        <v>0</v>
      </c>
      <c r="Z47" s="1">
        <f>(Z2&lt;$C$96)*((Z125-Y125)*-$C$47+AND(Z2&gt;EDATE('Accom_Phase Schedule'!$E$65,12),Z2&lt;$C$96)*-$C$100*($C$47/12)*(Z$125/MAX($K$125:$BC$125)))*Z$97</f>
        <v>0</v>
      </c>
      <c r="AA47" s="1">
        <f>(AA2&lt;$C$96)*((AA125-Z125)*-$C$47+AND(AA2&gt;EDATE('Accom_Phase Schedule'!$E$65,12),AA2&lt;$C$96)*-$C$100*($C$47/12)*(AA$125/MAX($K$125:$BC$125)))*AA$97</f>
        <v>0</v>
      </c>
      <c r="AB47" s="1">
        <f>(AB2&lt;$C$96)*((AB125-AA125)*-$C$47+AND(AB2&gt;EDATE('Accom_Phase Schedule'!$E$65,12),AB2&lt;$C$96)*-$C$100*($C$47/12)*(AB$125/MAX($K$125:$BC$125)))*AB$97</f>
        <v>0</v>
      </c>
      <c r="AC47" s="1">
        <f>(AC2&lt;$C$96)*((AC125-AB125)*-$C$47+AND(AC2&gt;EDATE('Accom_Phase Schedule'!$E$65,12),AC2&lt;$C$96)*-$C$100*($C$47/12)*(AC$125/MAX($K$125:$BC$125)))*AC$97</f>
        <v>0</v>
      </c>
      <c r="AD47" s="1">
        <f>(AD2&lt;$C$96)*((AD125-AC125)*-$C$47+AND(AD2&gt;EDATE('Accom_Phase Schedule'!$E$65,12),AD2&lt;$C$96)*-$C$100*($C$47/12)*(AD$125/MAX($K$125:$BC$125)))*AD$97</f>
        <v>0</v>
      </c>
      <c r="AE47" s="1">
        <f>(AE2&lt;$C$96)*((AE125-AD125)*-$C$47+AND(AE2&gt;EDATE('Accom_Phase Schedule'!$E$65,12),AE2&lt;$C$96)*-$C$100*($C$47/12)*(AE$125/MAX($K$125:$BC$125)))*AE$97</f>
        <v>0</v>
      </c>
      <c r="AF47" s="1">
        <f>(AF2&lt;$C$96)*((AF125-AE125)*-$C$47+AND(AF2&gt;EDATE('Accom_Phase Schedule'!$E$65,12),AF2&lt;$C$96)*-$C$100*($C$47/12)*(AF$125/MAX($K$125:$BC$125)))*AF$97</f>
        <v>0</v>
      </c>
      <c r="AG47" s="1">
        <f>(AG2&lt;$C$96)*((AG125-AF125)*-$C$47+AND(AG2&gt;EDATE('Accom_Phase Schedule'!$E$65,12),AG2&lt;$C$96)*-$C$100*($C$47/12)*(AG$125/MAX($K$125:$BC$125)))*AG$97</f>
        <v>0</v>
      </c>
      <c r="AH47" s="1">
        <f>(AH2&lt;$C$96)*((AH125-AG125)*-$C$47+AND(AH2&gt;EDATE('Accom_Phase Schedule'!$E$65,12),AH2&lt;$C$96)*-$C$100*($C$47/12)*(AH$125/MAX($K$125:$BC$125)))*AH$97</f>
        <v>0</v>
      </c>
      <c r="AI47" s="1">
        <f>(AI2&lt;$C$96)*((AI125-AH125)*-$C$47+AND(AI2&gt;EDATE('Accom_Phase Schedule'!$E$65,12),AI2&lt;$C$96)*-$C$100*($C$47/12)*(AI$125/MAX($K$125:$BC$125)))*AI$97</f>
        <v>-20929.2</v>
      </c>
      <c r="AJ47" s="1">
        <f>(AJ2&lt;$C$96)*((AJ125-AI125)*-$C$47+AND(AJ2&gt;EDATE('Accom_Phase Schedule'!$E$65,12),AJ2&lt;$C$96)*-$C$100*($C$47/12)*(AJ$125/MAX($K$125:$BC$125)))*AJ$97</f>
        <v>-14509.2</v>
      </c>
      <c r="AK47" s="1">
        <f>(AK2&lt;$C$96)*((AK125-AJ125)*-$C$47+AND(AK2&gt;EDATE('Accom_Phase Schedule'!$E$65,12),AK2&lt;$C$96)*-$C$100*($C$47/12)*(AK$125/MAX($K$125:$BC$125)))*AK$97</f>
        <v>-14509.2</v>
      </c>
      <c r="AL47" s="1">
        <f>(AL2&lt;$C$96)*((AL125-AK125)*-$C$47+AND(AL2&gt;EDATE('Accom_Phase Schedule'!$E$65,12),AL2&lt;$C$96)*-$C$100*($C$47/12)*(AL$125/MAX($K$125:$BC$125)))*AL$97</f>
        <v>-13096.800000000001</v>
      </c>
      <c r="AM47" s="1">
        <f>(AM2&lt;$C$96)*((AM125-AL125)*-$C$47+AND(AM2&gt;EDATE('Accom_Phase Schedule'!$E$65,12),AM2&lt;$C$96)*-$C$100*($C$47/12)*(AM$125/MAX($K$125:$BC$125)))*AM$97</f>
        <v>0</v>
      </c>
      <c r="AN47" s="1">
        <f>(AN2&lt;$C$96)*((AN125-AM125)*-$C$47+AND(AN2&gt;EDATE('Accom_Phase Schedule'!$E$65,12),AN2&lt;$C$96)*-$C$100*($C$47/12)*(AN$125/MAX($K$125:$BC$125)))*AN$97</f>
        <v>0</v>
      </c>
      <c r="AO47" s="1">
        <f>(AO2&lt;$C$96)*((AO125-AN125)*-$C$47+AND(AO2&gt;EDATE('Accom_Phase Schedule'!$E$65,12),AO2&lt;$C$96)*-$C$100*($C$47/12)*(AO$125/MAX($K$125:$BC$125)))*AO$97</f>
        <v>0</v>
      </c>
      <c r="AP47" s="1">
        <f>(AP2&lt;$C$96)*((AP125-AO125)*-$C$47+AND(AP2&gt;EDATE('Accom_Phase Schedule'!$E$65,12),AP2&lt;$C$96)*-$C$100*($C$47/12)*(AP$125/MAX($K$125:$BC$125)))*AP$97</f>
        <v>0</v>
      </c>
      <c r="AQ47" s="1">
        <f>(AQ2&lt;$C$96)*((AQ125-AP125)*-$C$47+AND(AQ2&gt;EDATE('Accom_Phase Schedule'!$E$65,12),AQ2&lt;$C$96)*-$C$100*($C$47/12)*(AQ$125/MAX($K$125:$BC$125)))*AQ$97</f>
        <v>0</v>
      </c>
      <c r="AR47" s="1">
        <f>(AR2&lt;$C$96)*((AR125-AQ125)*-$C$47+AND(AR2&gt;EDATE('Accom_Phase Schedule'!$E$65,12),AR2&lt;$C$96)*-$C$100*($C$47/12)*(AR$125/MAX($K$125:$BC$125)))*AR$97</f>
        <v>0</v>
      </c>
      <c r="AS47" s="1">
        <f>(AS2&lt;$C$96)*((AS125-AR125)*-$C$47+AND(AS2&gt;EDATE('Accom_Phase Schedule'!$E$65,12),AS2&lt;$C$96)*-$C$100*($C$47/12)*(AS$125/MAX($K$125:$BC$125)))*AS$97</f>
        <v>0</v>
      </c>
      <c r="AT47" s="1">
        <f>(AT2&lt;$C$96)*((AT125-AS125)*-$C$47+AND(AT2&gt;EDATE('Accom_Phase Schedule'!$E$65,12),AT2&lt;$C$96)*-$C$100*($C$47/12)*(AT$125/MAX($K$125:$BC$125)))*AT$97</f>
        <v>0</v>
      </c>
      <c r="AU47" s="1">
        <f>(AU2&lt;$C$96)*((AU125-AT125)*-$C$47+AND(AU2&gt;EDATE('Accom_Phase Schedule'!$E$65,12),AU2&lt;$C$96)*-$C$100*($C$47/12)*(AU$125/MAX($K$125:$BC$125)))*AU$97</f>
        <v>0</v>
      </c>
      <c r="AV47" s="1">
        <f>(AV2&lt;$C$96)*((AV125-AU125)*-$C$47+AND(AV2&gt;EDATE('Accom_Phase Schedule'!$E$65,12),AV2&lt;$C$96)*-$C$100*($C$47/12)*(AV$125/MAX($K$125:$BC$125)))*AV$97</f>
        <v>-254.15</v>
      </c>
      <c r="AW47" s="1">
        <f>(AW2&lt;$C$96)*((AW125-AV125)*-$C$47+AND(AW2&gt;EDATE('Accom_Phase Schedule'!$E$65,12),AW2&lt;$C$96)*-$C$100*($C$47/12)*(AW$125/MAX($K$125:$BC$125)))*AW$97</f>
        <v>-254.15</v>
      </c>
      <c r="AX47" s="1">
        <f>(AX2&lt;$C$96)*((AX125-AW125)*-$C$47+AND(AX2&gt;EDATE('Accom_Phase Schedule'!$E$65,12),AX2&lt;$C$96)*-$C$100*($C$47/12)*(AX$125/MAX($K$125:$BC$125)))*AX$97</f>
        <v>-254.15</v>
      </c>
      <c r="AY47" s="1">
        <f>(AY2&lt;$C$96)*((AY125-AX125)*-$C$47+AND(AY2&gt;EDATE('Accom_Phase Schedule'!$E$65,12),AY2&lt;$C$96)*-$C$100*($C$47/12)*(AY$125/MAX($K$125:$BC$125)))*AY$97</f>
        <v>-254.15</v>
      </c>
      <c r="AZ47" s="1">
        <f>(AZ2&lt;$C$96)*((AZ125-AY125)*-$C$47+AND(AZ2&gt;EDATE('Accom_Phase Schedule'!$E$65,12),AZ2&lt;$C$96)*-$C$100*($C$47/12)*(AZ$125/MAX($K$125:$BC$125)))*AZ$97</f>
        <v>-254.15</v>
      </c>
      <c r="BA47" s="1">
        <f>(BA2&lt;$C$96)*((BA125-AZ125)*-$C$47+AND(BA2&gt;EDATE('Accom_Phase Schedule'!$E$65,12),BA2&lt;$C$96)*-$C$100*($C$47/12)*(BA$125/MAX($K$125:$BC$125)))*BA$97</f>
        <v>-254.15</v>
      </c>
      <c r="BB47" s="1">
        <f>(BB2&lt;$C$96)*((BB125-BA125)*-$C$47+AND(BB2&gt;EDATE('Accom_Phase Schedule'!$E$65,12),BB2&lt;$C$96)*-$C$100*($C$47/12)*(BB$125/MAX($K$125:$BC$125)))*BB$97</f>
        <v>-254.15</v>
      </c>
      <c r="BC47" s="1">
        <f>(BC2&lt;$C$96)*((BC125-BB125)*-$C$47+AND(BC2&gt;EDATE('Accom_Phase Schedule'!$E$65,12),BC2&lt;$C$96)*-$C$100*($C$47/12)*(BC$125/MAX($K$125:$BC$125)))*BC$97</f>
        <v>-254.15</v>
      </c>
      <c r="BD47" s="1">
        <f>(BD2&lt;$C$96)*((BD125-BC125)*-$C$47+AND(BD2&gt;EDATE('Accom_Phase Schedule'!$E$65,12),BD2&lt;$C$96)*-$C$100*($C$47/12)*(BD$125/MAX($K$125:$BC$125)))*BD$97</f>
        <v>-254.15</v>
      </c>
      <c r="BE47" s="1">
        <f>(BE2&lt;$C$96)*((BE125-BD125)*-$C$47+AND(BE2&gt;EDATE('Accom_Phase Schedule'!$E$65,12),BE2&lt;$C$96)*-$C$100*($C$47/12)*(BE$125/MAX($K$125:$BC$125)))*BE$97</f>
        <v>-254.15</v>
      </c>
      <c r="BF47" s="1">
        <f>(BF2&lt;$C$96)*((BF125-BE125)*-$C$47+AND(BF2&gt;EDATE('Accom_Phase Schedule'!$E$65,12),BF2&lt;$C$96)*-$C$100*($C$47/12)*(BF$125/MAX($K$125:$BC$125)))*BF$97</f>
        <v>-254.15</v>
      </c>
      <c r="BG47" s="1">
        <f>(BG2&lt;$C$96)*((BG125-BF125)*-$C$47+AND(BG2&gt;EDATE('Accom_Phase Schedule'!$E$65,12),BG2&lt;$C$96)*-$C$100*($C$47/12)*(BG$125/MAX($K$125:$BC$125)))*BG$97</f>
        <v>-254.15</v>
      </c>
      <c r="BH47" s="1">
        <f>(BH2&lt;$C$96)*((BH125-BG125)*-$C$47+AND(BH2&gt;EDATE('Accom_Phase Schedule'!$E$65,12),BH2&lt;$C$96)*-$C$100*($C$47/12)*(BH$125/MAX($K$125:$BC$125)))*BH$97</f>
        <v>-262.20000000000005</v>
      </c>
      <c r="BI47" s="1">
        <f>(BI2&lt;$C$96)*((BI125-BH125)*-$C$47+AND(BI2&gt;EDATE('Accom_Phase Schedule'!$E$65,12),BI2&lt;$C$96)*-$C$100*($C$47/12)*(BI$125/MAX($K$125:$BC$125)))*BI$97</f>
        <v>-262.20000000000005</v>
      </c>
      <c r="BJ47" s="1">
        <f>(BJ2&lt;$C$96)*((BJ125-BI125)*-$C$47+AND(BJ2&gt;EDATE('Accom_Phase Schedule'!$E$65,12),BJ2&lt;$C$96)*-$C$100*($C$47/12)*(BJ$125/MAX($K$125:$BC$125)))*BJ$97</f>
        <v>-262.20000000000005</v>
      </c>
      <c r="BK47" s="1">
        <f>(BK2&lt;$C$96)*((BK125-BJ125)*-$C$47+AND(BK2&gt;EDATE('Accom_Phase Schedule'!$E$65,12),BK2&lt;$C$96)*-$C$100*($C$47/12)*(BK$125/MAX($K$125:$BC$125)))*BK$97</f>
        <v>-262.20000000000005</v>
      </c>
      <c r="BL47" s="1">
        <f>(BL2&lt;$C$96)*((BL125-BK125)*-$C$47+AND(BL2&gt;EDATE('Accom_Phase Schedule'!$E$65,12),BL2&lt;$C$96)*-$C$100*($C$47/12)*(BL$125/MAX($K$125:$BC$125)))*BL$97</f>
        <v>-262.20000000000005</v>
      </c>
      <c r="BM47" s="1">
        <f>(BM2&lt;$C$96)*((BM125-BL125)*-$C$47+AND(BM2&gt;EDATE('Accom_Phase Schedule'!$E$65,12),BM2&lt;$C$96)*-$C$100*($C$47/12)*(BM$125/MAX($K$125:$BC$125)))*BM$97</f>
        <v>0</v>
      </c>
      <c r="BN47" s="1">
        <f>(BN2&lt;$C$96)*((BN125-BM125)*-$C$47+AND(BN2&gt;EDATE('Accom_Phase Schedule'!$E$65,12),BN2&lt;$C$96)*-$C$100*($C$47/12)*(BN$125/MAX($K$125:$BC$125)))*BN$97</f>
        <v>0</v>
      </c>
      <c r="BO47" s="1">
        <f>(BO2&lt;$C$96)*((BO125-BN125)*-$C$47+AND(BO2&gt;EDATE('Accom_Phase Schedule'!$E$65,12),BO2&lt;$C$96)*-$C$100*($C$47/12)*(BO$125/MAX($K$125:$BC$125)))*BO$97</f>
        <v>0</v>
      </c>
      <c r="BP47" s="1">
        <f>(BP2&lt;$C$96)*((BP125-BO125)*-$C$47+AND(BP2&gt;EDATE('Accom_Phase Schedule'!$E$65,12),BP2&lt;$C$96)*-$C$100*($C$47/12)*(BP$125/MAX($K$125:$BC$125)))*BP$97</f>
        <v>0</v>
      </c>
      <c r="BQ47" s="1">
        <f>(BQ2&lt;$C$96)*((BQ125-BP125)*-$C$47+AND(BQ2&gt;EDATE('Accom_Phase Schedule'!$E$65,12),BQ2&lt;$C$96)*-$C$100*($C$47/12)*(BQ$125/MAX($K$125:$BC$125)))*BQ$97</f>
        <v>0</v>
      </c>
      <c r="BR47" s="1">
        <f>(BR2&lt;$C$96)*((BR125-BQ125)*-$C$47+AND(BR2&gt;EDATE('Accom_Phase Schedule'!$E$65,12),BR2&lt;$C$96)*-$C$100*($C$47/12)*(BR$125/MAX($K$125:$BC$125)))*BR$97</f>
        <v>0</v>
      </c>
      <c r="BS47" s="1">
        <f>(BS2&lt;$C$96)*((BS125-BR125)*-$C$47+AND(BS2&gt;EDATE('Accom_Phase Schedule'!$E$65,12),BS2&lt;$C$96)*-$C$100*($C$47/12)*(BS$125/MAX($K$125:$BC$125)))*BS$97</f>
        <v>0</v>
      </c>
      <c r="BT47" s="1">
        <f>(BT2&lt;$C$96)*((BT125-BS125)*-$C$47+AND(BT2&gt;EDATE('Accom_Phase Schedule'!$E$65,12),BT2&lt;$C$96)*-$C$100*($C$47/12)*(BT$125/MAX($K$125:$BC$125)))*BT$97</f>
        <v>0</v>
      </c>
      <c r="BU47" s="1">
        <f>(BU2&lt;$C$96)*((BU125-BT125)*-$C$47+AND(BU2&gt;EDATE('Accom_Phase Schedule'!$E$65,12),BU2&lt;$C$96)*-$C$100*($C$47/12)*(BU$125/MAX($K$125:$BC$125)))*BU$97</f>
        <v>0</v>
      </c>
      <c r="BV47" s="1">
        <f>(BV2&lt;$C$96)*((BV125-BU125)*-$C$47+AND(BV2&gt;EDATE('Accom_Phase Schedule'!$E$65,12),BV2&lt;$C$96)*-$C$100*($C$47/12)*(BV$125/MAX($K$125:$BC$125)))*BV$97</f>
        <v>0</v>
      </c>
      <c r="BW47" s="1">
        <f>(BW2&lt;$C$96)*((BW125-BV125)*-$C$47+AND(BW2&gt;EDATE('Accom_Phase Schedule'!$E$65,12),BW2&lt;$C$96)*-$C$100*($C$47/12)*(BW$125/MAX($K$125:$BC$125)))*BW$97</f>
        <v>0</v>
      </c>
      <c r="BX47" s="1">
        <f>(BX2&lt;$C$96)*((BX125-BW125)*-$C$47+AND(BX2&gt;EDATE('Accom_Phase Schedule'!$E$65,12),BX2&lt;$C$96)*-$C$100*($C$47/12)*(BX$125/MAX($K$125:$BC$125)))*BX$97</f>
        <v>0</v>
      </c>
      <c r="BY47" s="1">
        <f>(BY2&lt;$C$96)*((BY125-BX125)*-$C$47+AND(BY2&gt;EDATE('Accom_Phase Schedule'!$E$65,12),BY2&lt;$C$96)*-$C$100*($C$47/12)*(BY$125/MAX($K$125:$BC$125)))*BY$97</f>
        <v>0</v>
      </c>
      <c r="BZ47" s="1">
        <f>(BZ2&lt;$C$96)*((BZ125-BY125)*-$C$47+AND(BZ2&gt;EDATE('Accom_Phase Schedule'!$E$65,12),BZ2&lt;$C$96)*-$C$100*($C$47/12)*(BZ$125/MAX($K$125:$BC$125)))*BZ$97</f>
        <v>0</v>
      </c>
      <c r="CA47" s="1">
        <f>(CA2&lt;$C$96)*((CA125-BZ125)*-$C$47+AND(CA2&gt;EDATE('Accom_Phase Schedule'!$E$65,12),CA2&lt;$C$96)*-$C$100*($C$47/12)*(CA$125/MAX($K$125:$BC$125)))*CA$97</f>
        <v>0</v>
      </c>
      <c r="CB47" s="1">
        <f>(CB2&lt;$C$96)*((CB125-CA125)*-$C$47+AND(CB2&gt;EDATE('Accom_Phase Schedule'!$E$65,12),CB2&lt;$C$96)*-$C$100*($C$47/12)*(CB$125/MAX($K$125:$BC$125)))*CB$97</f>
        <v>0</v>
      </c>
      <c r="CC47" s="1">
        <f>(CC2&lt;$C$96)*((CC125-CB125)*-$C$47+AND(CC2&gt;EDATE('Accom_Phase Schedule'!$E$65,12),CC2&lt;$C$96)*-$C$100*($C$47/12)*(CC$125/MAX($K$125:$BC$125)))*CC$97</f>
        <v>0</v>
      </c>
      <c r="CD47" s="1">
        <f>(CD2&lt;$C$96)*((CD125-CC125)*-$C$47+AND(CD2&gt;EDATE('Accom_Phase Schedule'!$E$65,12),CD2&lt;$C$96)*-$C$100*($C$47/12)*(CD$125/MAX($K$125:$BC$125)))*CD$97</f>
        <v>0</v>
      </c>
      <c r="CE47" s="1">
        <f>(CE2&lt;$C$96)*((CE125-CD125)*-$C$47+AND(CE2&gt;EDATE('Accom_Phase Schedule'!$E$65,12),CE2&lt;$C$96)*-$C$100*($C$47/12)*(CE$125/MAX($K$125:$BC$125)))*CE$97</f>
        <v>0</v>
      </c>
      <c r="CF47" s="1">
        <f>(CF2&lt;$C$96)*((CF125-CE125)*-$C$47+AND(CF2&gt;EDATE('Accom_Phase Schedule'!$E$65,12),CF2&lt;$C$96)*-$C$100*($C$47/12)*(CF$125/MAX($K$125:$BC$125)))*CF$97</f>
        <v>0</v>
      </c>
      <c r="CG47" s="1">
        <f>(CG2&lt;$C$96)*((CG125-CF125)*-$C$47+AND(CG2&gt;EDATE('Accom_Phase Schedule'!$E$65,12),CG2&lt;$C$96)*-$C$100*($C$47/12)*(CG$125/MAX($K$125:$BC$125)))*CG$97</f>
        <v>0</v>
      </c>
      <c r="CH47" s="1">
        <f>(CH2&lt;$C$96)*((CH125-CG125)*-$C$47+AND(CH2&gt;EDATE('Accom_Phase Schedule'!$E$65,12),CH2&lt;$C$96)*-$C$100*($C$47/12)*(CH$125/MAX($K$125:$BC$125)))*CH$97</f>
        <v>0</v>
      </c>
      <c r="CI47" s="1">
        <f>(CI2&lt;$C$96)*((CI125-CH125)*-$C$47+AND(CI2&gt;EDATE('Accom_Phase Schedule'!$E$65,12),CI2&lt;$C$96)*-$C$100*($C$47/12)*(CI$125/MAX($K$125:$BC$125)))*CI$97</f>
        <v>0</v>
      </c>
      <c r="CJ47" s="1">
        <f>(CJ2&lt;$C$96)*((CJ125-CI125)*-$C$47+AND(CJ2&gt;EDATE('Accom_Phase Schedule'!$E$65,12),CJ2&lt;$C$96)*-$C$100*($C$47/12)*(CJ$125/MAX($K$125:$BC$125)))*CJ$97</f>
        <v>0</v>
      </c>
      <c r="CK47" s="1">
        <f>(CK2&lt;$C$96)*((CK125-CJ125)*-$C$47+AND(CK2&gt;EDATE('Accom_Phase Schedule'!$E$65,12),CK2&lt;$C$96)*-$C$100*($C$47/12)*(CK$125/MAX($K$125:$BC$125)))*CK$97</f>
        <v>0</v>
      </c>
      <c r="CL47" s="1">
        <f>(CL2&lt;$C$96)*((CL125-CK125)*-$C$47+AND(CL2&gt;EDATE('Accom_Phase Schedule'!$E$65,12),CL2&lt;$C$96)*-$C$100*($C$47/12)*(CL$125/MAX($K$125:$BC$125)))*CL$97</f>
        <v>0</v>
      </c>
      <c r="CM47" s="1">
        <f>(CM2&lt;$C$96)*((CM125-CL125)*-$C$47+AND(CM2&gt;EDATE('Accom_Phase Schedule'!$E$65,12),CM2&lt;$C$96)*-$C$100*($C$47/12)*(CM$125/MAX($K$125:$BC$125)))*CM$97</f>
        <v>0</v>
      </c>
      <c r="CN47" s="1">
        <f>(CN2&lt;$C$96)*((CN125-CM125)*-$C$47+AND(CN2&gt;EDATE('Accom_Phase Schedule'!$E$65,12),CN2&lt;$C$96)*-$C$100*($C$47/12)*(CN$125/MAX($K$125:$BC$125)))*CN$97</f>
        <v>0</v>
      </c>
      <c r="CO47" s="1">
        <f>(CO2&lt;$C$96)*((CO125-CN125)*-$C$47+AND(CO2&gt;EDATE('Accom_Phase Schedule'!$E$65,12),CO2&lt;$C$96)*-$C$100*($C$47/12)*(CO$125/MAX($K$125:$BC$125)))*CO$97</f>
        <v>0</v>
      </c>
      <c r="CP47" s="1">
        <f>(CP2&lt;$C$96)*((CP125-CO125)*-$C$47+AND(CP2&gt;EDATE('Accom_Phase Schedule'!$E$65,12),CP2&lt;$C$96)*-$C$100*($C$47/12)*(CP$125/MAX($K$125:$BC$125)))*CP$97</f>
        <v>0</v>
      </c>
      <c r="CQ47" s="1">
        <f>(CQ2&lt;$C$96)*((CQ125-CP125)*-$C$47+AND(CQ2&gt;EDATE('Accom_Phase Schedule'!$E$65,12),CQ2&lt;$C$96)*-$C$100*($C$47/12)*(CQ$125/MAX($K$125:$BC$125)))*CQ$97</f>
        <v>0</v>
      </c>
      <c r="CR47" s="1">
        <f>(CR2&lt;$C$96)*((CR125-CQ125)*-$C$47+AND(CR2&gt;EDATE('Accom_Phase Schedule'!$E$65,12),CR2&lt;$C$96)*-$C$100*($C$47/12)*(CR$125/MAX($K$125:$BC$125)))*CR$97</f>
        <v>0</v>
      </c>
      <c r="CS47" s="1">
        <f>(CS2&lt;$C$96)*((CS125-CR125)*-$C$47+AND(CS2&gt;EDATE('Accom_Phase Schedule'!$E$65,12),CS2&lt;$C$96)*-$C$100*($C$47/12)*(CS$125/MAX($K$125:$BC$125)))*CS$97</f>
        <v>0</v>
      </c>
      <c r="CT47" s="1">
        <f>(CT2&lt;$C$96)*((CT125-CS125)*-$C$47+AND(CT2&gt;EDATE('Accom_Phase Schedule'!$E$65,12),CT2&lt;$C$96)*-$C$100*($C$47/12)*(CT$125/MAX($K$125:$BC$125)))*CT$97</f>
        <v>0</v>
      </c>
      <c r="CU47" s="1">
        <f>(CU2&lt;$C$96)*((CU125-CT125)*-$C$47+AND(CU2&gt;EDATE('Accom_Phase Schedule'!$E$65,12),CU2&lt;$C$96)*-$C$100*($C$47/12)*(CU$125/MAX($K$125:$BC$125)))*CU$97</f>
        <v>0</v>
      </c>
      <c r="CV47" s="1">
        <f>(CV2&lt;$C$96)*((CV125-CU125)*-$C$47+AND(CV2&gt;EDATE('Accom_Phase Schedule'!$E$65,12),CV2&lt;$C$96)*-$C$100*($C$47/12)*(CV$125/MAX($K$125:$BC$125)))*CV$97</f>
        <v>0</v>
      </c>
      <c r="CW47" s="1">
        <f>(CW2&lt;$C$96)*((CW125-CV125)*-$C$47+AND(CW2&gt;EDATE('Accom_Phase Schedule'!$E$65,12),CW2&lt;$C$96)*-$C$100*($C$47/12)*(CW$125/MAX($K$125:$BC$125)))*CW$97</f>
        <v>0</v>
      </c>
      <c r="CX47" s="1">
        <f>(CX2&lt;$C$96)*((CX125-CW125)*-$C$47+AND(CX2&gt;EDATE('Accom_Phase Schedule'!$E$65,12),CX2&lt;$C$96)*-$C$100*($C$47/12)*(CX$125/MAX($K$125:$BC$125)))*CX$97</f>
        <v>0</v>
      </c>
      <c r="CY47" s="1">
        <f>(CY2&lt;$C$96)*((CY125-CX125)*-$C$47+AND(CY2&gt;EDATE('Accom_Phase Schedule'!$E$65,12),CY2&lt;$C$96)*-$C$100*($C$47/12)*(CY$125/MAX($K$125:$BC$125)))*CY$97</f>
        <v>0</v>
      </c>
    </row>
    <row r="48" spans="2:103" x14ac:dyDescent="0.25">
      <c r="B48" s="5" t="s">
        <v>77</v>
      </c>
      <c r="C48" s="6">
        <v>400</v>
      </c>
      <c r="D48" s="5" t="s">
        <v>9</v>
      </c>
      <c r="E48" s="5">
        <f>C48*'Accom_Phase Schedule'!$D$45</f>
        <v>200000</v>
      </c>
      <c r="H48" s="43" t="str">
        <f t="shared" si="96"/>
        <v>Block Management p/a</v>
      </c>
      <c r="I48" s="56">
        <f t="shared" si="97"/>
        <v>-543406.65308893437</v>
      </c>
      <c r="J48" s="43"/>
      <c r="K48" s="43">
        <f>((K$125/MAX($K$125:$BC$125))*-($E48/12))*K$97</f>
        <v>0</v>
      </c>
      <c r="L48" s="43">
        <f t="shared" ref="L48:BW49" si="98">((L$125/MAX($K$125:$BC$125))*-($E48/12))*L$97</f>
        <v>0</v>
      </c>
      <c r="M48" s="43">
        <f t="shared" si="98"/>
        <v>0</v>
      </c>
      <c r="N48" s="43">
        <f t="shared" si="98"/>
        <v>0</v>
      </c>
      <c r="O48" s="43">
        <f t="shared" si="98"/>
        <v>0</v>
      </c>
      <c r="P48" s="43">
        <f t="shared" si="98"/>
        <v>0</v>
      </c>
      <c r="Q48" s="43">
        <f t="shared" si="98"/>
        <v>0</v>
      </c>
      <c r="R48" s="43">
        <f t="shared" si="98"/>
        <v>0</v>
      </c>
      <c r="S48" s="43">
        <f t="shared" si="98"/>
        <v>0</v>
      </c>
      <c r="T48" s="43">
        <f t="shared" si="98"/>
        <v>0</v>
      </c>
      <c r="U48" s="43">
        <f t="shared" si="98"/>
        <v>0</v>
      </c>
      <c r="V48" s="43">
        <f t="shared" si="98"/>
        <v>0</v>
      </c>
      <c r="W48" s="43">
        <f t="shared" si="98"/>
        <v>0</v>
      </c>
      <c r="X48" s="43">
        <f t="shared" si="98"/>
        <v>0</v>
      </c>
      <c r="Y48" s="43">
        <f t="shared" si="98"/>
        <v>0</v>
      </c>
      <c r="Z48" s="43">
        <f t="shared" si="98"/>
        <v>0</v>
      </c>
      <c r="AA48" s="43">
        <f t="shared" si="98"/>
        <v>0</v>
      </c>
      <c r="AB48" s="43">
        <f t="shared" si="98"/>
        <v>0</v>
      </c>
      <c r="AC48" s="43">
        <f t="shared" si="98"/>
        <v>0</v>
      </c>
      <c r="AD48" s="43">
        <f t="shared" si="98"/>
        <v>0</v>
      </c>
      <c r="AE48" s="43">
        <f t="shared" si="98"/>
        <v>0</v>
      </c>
      <c r="AF48" s="43">
        <f t="shared" si="98"/>
        <v>0</v>
      </c>
      <c r="AG48" s="43">
        <f t="shared" si="98"/>
        <v>0</v>
      </c>
      <c r="AH48" s="43">
        <f t="shared" si="98"/>
        <v>0</v>
      </c>
      <c r="AI48" s="43">
        <f t="shared" si="98"/>
        <v>-5920.2308214528175</v>
      </c>
      <c r="AJ48" s="43">
        <f t="shared" si="98"/>
        <v>-10024.439918533608</v>
      </c>
      <c r="AK48" s="43">
        <f t="shared" si="98"/>
        <v>-14128.649015614394</v>
      </c>
      <c r="AL48" s="43">
        <f t="shared" si="98"/>
        <v>-17833.333333333336</v>
      </c>
      <c r="AM48" s="43">
        <f t="shared" si="98"/>
        <v>-17833.333333333336</v>
      </c>
      <c r="AN48" s="43">
        <f t="shared" si="98"/>
        <v>-17833.333333333336</v>
      </c>
      <c r="AO48" s="43">
        <f t="shared" si="98"/>
        <v>-17833.333333333336</v>
      </c>
      <c r="AP48" s="43">
        <f t="shared" si="98"/>
        <v>-17833.333333333336</v>
      </c>
      <c r="AQ48" s="43">
        <f t="shared" si="98"/>
        <v>-17833.333333333336</v>
      </c>
      <c r="AR48" s="43">
        <f t="shared" si="98"/>
        <v>-17833.333333333336</v>
      </c>
      <c r="AS48" s="43">
        <f t="shared" si="98"/>
        <v>-17833.333333333336</v>
      </c>
      <c r="AT48" s="43">
        <f t="shared" si="98"/>
        <v>-17833.333333333336</v>
      </c>
      <c r="AU48" s="43">
        <f t="shared" si="98"/>
        <v>-17833.333333333336</v>
      </c>
      <c r="AV48" s="43">
        <f t="shared" si="98"/>
        <v>-18416.666666666668</v>
      </c>
      <c r="AW48" s="43">
        <f t="shared" si="98"/>
        <v>-18416.666666666668</v>
      </c>
      <c r="AX48" s="43">
        <f t="shared" si="98"/>
        <v>-18416.666666666668</v>
      </c>
      <c r="AY48" s="43">
        <f t="shared" si="98"/>
        <v>-18416.666666666668</v>
      </c>
      <c r="AZ48" s="43">
        <f t="shared" si="98"/>
        <v>-18416.666666666668</v>
      </c>
      <c r="BA48" s="43">
        <f t="shared" si="98"/>
        <v>-18416.666666666668</v>
      </c>
      <c r="BB48" s="43">
        <f t="shared" si="98"/>
        <v>-18416.666666666668</v>
      </c>
      <c r="BC48" s="43">
        <f t="shared" si="98"/>
        <v>-18416.666666666668</v>
      </c>
      <c r="BD48" s="43">
        <f t="shared" si="98"/>
        <v>-18416.666666666668</v>
      </c>
      <c r="BE48" s="43">
        <f t="shared" si="98"/>
        <v>-18416.666666666668</v>
      </c>
      <c r="BF48" s="43">
        <f t="shared" si="98"/>
        <v>-18416.666666666668</v>
      </c>
      <c r="BG48" s="43">
        <f t="shared" si="98"/>
        <v>-18416.666666666668</v>
      </c>
      <c r="BH48" s="43">
        <f t="shared" si="98"/>
        <v>-19000.000000000004</v>
      </c>
      <c r="BI48" s="43">
        <f t="shared" si="98"/>
        <v>-19000.000000000004</v>
      </c>
      <c r="BJ48" s="43">
        <f t="shared" si="98"/>
        <v>-19000.000000000004</v>
      </c>
      <c r="BK48" s="43">
        <f t="shared" si="98"/>
        <v>-19000.000000000004</v>
      </c>
      <c r="BL48" s="43">
        <f t="shared" si="98"/>
        <v>-19000.000000000004</v>
      </c>
      <c r="BM48" s="43">
        <f t="shared" si="98"/>
        <v>-19000.000000000004</v>
      </c>
      <c r="BN48" s="43">
        <f t="shared" si="98"/>
        <v>0</v>
      </c>
      <c r="BO48" s="43">
        <f t="shared" si="98"/>
        <v>0</v>
      </c>
      <c r="BP48" s="43">
        <f t="shared" si="98"/>
        <v>0</v>
      </c>
      <c r="BQ48" s="43">
        <f t="shared" si="98"/>
        <v>0</v>
      </c>
      <c r="BR48" s="43">
        <f t="shared" si="98"/>
        <v>0</v>
      </c>
      <c r="BS48" s="43">
        <f t="shared" si="98"/>
        <v>0</v>
      </c>
      <c r="BT48" s="43">
        <f t="shared" si="98"/>
        <v>0</v>
      </c>
      <c r="BU48" s="43">
        <f t="shared" si="98"/>
        <v>0</v>
      </c>
      <c r="BV48" s="43">
        <f t="shared" si="98"/>
        <v>0</v>
      </c>
      <c r="BW48" s="43">
        <f t="shared" si="98"/>
        <v>0</v>
      </c>
      <c r="BX48" s="43">
        <f t="shared" ref="BX48:CY51" si="99">((BX$125/MAX($K$125:$BC$125))*-($E48/12))*BX$97</f>
        <v>0</v>
      </c>
      <c r="BY48" s="43">
        <f t="shared" si="99"/>
        <v>0</v>
      </c>
      <c r="BZ48" s="43">
        <f t="shared" si="99"/>
        <v>0</v>
      </c>
      <c r="CA48" s="43">
        <f t="shared" si="99"/>
        <v>0</v>
      </c>
      <c r="CB48" s="43">
        <f t="shared" si="99"/>
        <v>0</v>
      </c>
      <c r="CC48" s="43">
        <f t="shared" si="99"/>
        <v>0</v>
      </c>
      <c r="CD48" s="43">
        <f t="shared" si="99"/>
        <v>0</v>
      </c>
      <c r="CE48" s="43">
        <f t="shared" si="99"/>
        <v>0</v>
      </c>
      <c r="CF48" s="43">
        <f t="shared" si="99"/>
        <v>0</v>
      </c>
      <c r="CG48" s="43">
        <f t="shared" si="99"/>
        <v>0</v>
      </c>
      <c r="CH48" s="43">
        <f t="shared" si="99"/>
        <v>0</v>
      </c>
      <c r="CI48" s="43">
        <f t="shared" si="99"/>
        <v>0</v>
      </c>
      <c r="CJ48" s="43">
        <f t="shared" si="99"/>
        <v>0</v>
      </c>
      <c r="CK48" s="43">
        <f t="shared" si="99"/>
        <v>0</v>
      </c>
      <c r="CL48" s="43">
        <f t="shared" si="99"/>
        <v>0</v>
      </c>
      <c r="CM48" s="43">
        <f t="shared" si="99"/>
        <v>0</v>
      </c>
      <c r="CN48" s="43">
        <f t="shared" si="99"/>
        <v>0</v>
      </c>
      <c r="CO48" s="43">
        <f t="shared" si="99"/>
        <v>0</v>
      </c>
      <c r="CP48" s="43">
        <f t="shared" si="99"/>
        <v>0</v>
      </c>
      <c r="CQ48" s="43">
        <f t="shared" si="99"/>
        <v>0</v>
      </c>
      <c r="CR48" s="43">
        <f t="shared" si="99"/>
        <v>0</v>
      </c>
      <c r="CS48" s="43">
        <f t="shared" si="99"/>
        <v>0</v>
      </c>
      <c r="CT48" s="43">
        <f t="shared" si="99"/>
        <v>0</v>
      </c>
      <c r="CU48" s="43">
        <f t="shared" si="99"/>
        <v>0</v>
      </c>
      <c r="CV48" s="43">
        <f t="shared" si="99"/>
        <v>0</v>
      </c>
      <c r="CW48" s="43">
        <f t="shared" si="99"/>
        <v>0</v>
      </c>
      <c r="CX48" s="43">
        <f t="shared" si="99"/>
        <v>0</v>
      </c>
      <c r="CY48" s="43">
        <f t="shared" si="99"/>
        <v>0</v>
      </c>
    </row>
    <row r="49" spans="2:103" x14ac:dyDescent="0.25">
      <c r="B49" s="5" t="s">
        <v>78</v>
      </c>
      <c r="C49" s="6">
        <v>350</v>
      </c>
      <c r="D49" s="5" t="s">
        <v>9</v>
      </c>
      <c r="E49" s="5">
        <f>C49*'Accom_Phase Schedule'!$D$45</f>
        <v>175000</v>
      </c>
      <c r="H49" s="1" t="str">
        <f t="shared" si="96"/>
        <v>Estate Management p/a</v>
      </c>
      <c r="I49" s="57">
        <f t="shared" si="97"/>
        <v>-475480.8214528173</v>
      </c>
      <c r="K49" s="1">
        <f t="shared" ref="K49:Z51" si="100">((K$125/MAX($K$125:$BC$125))*-($E49/12))*K$97</f>
        <v>0</v>
      </c>
      <c r="L49" s="1">
        <f t="shared" si="100"/>
        <v>0</v>
      </c>
      <c r="M49" s="1">
        <f t="shared" si="100"/>
        <v>0</v>
      </c>
      <c r="N49" s="1">
        <f t="shared" si="100"/>
        <v>0</v>
      </c>
      <c r="O49" s="1">
        <f t="shared" si="100"/>
        <v>0</v>
      </c>
      <c r="P49" s="1">
        <f t="shared" si="100"/>
        <v>0</v>
      </c>
      <c r="Q49" s="1">
        <f t="shared" si="100"/>
        <v>0</v>
      </c>
      <c r="R49" s="1">
        <f t="shared" si="100"/>
        <v>0</v>
      </c>
      <c r="S49" s="1">
        <f t="shared" si="100"/>
        <v>0</v>
      </c>
      <c r="T49" s="1">
        <f t="shared" si="100"/>
        <v>0</v>
      </c>
      <c r="U49" s="1">
        <f t="shared" si="100"/>
        <v>0</v>
      </c>
      <c r="V49" s="1">
        <f t="shared" si="100"/>
        <v>0</v>
      </c>
      <c r="W49" s="1">
        <f t="shared" si="100"/>
        <v>0</v>
      </c>
      <c r="X49" s="1">
        <f t="shared" si="100"/>
        <v>0</v>
      </c>
      <c r="Y49" s="1">
        <f t="shared" si="100"/>
        <v>0</v>
      </c>
      <c r="Z49" s="1">
        <f t="shared" si="100"/>
        <v>0</v>
      </c>
      <c r="AA49" s="1">
        <f t="shared" si="98"/>
        <v>0</v>
      </c>
      <c r="AB49" s="1">
        <f t="shared" si="98"/>
        <v>0</v>
      </c>
      <c r="AC49" s="1">
        <f t="shared" si="98"/>
        <v>0</v>
      </c>
      <c r="AD49" s="1">
        <f t="shared" si="98"/>
        <v>0</v>
      </c>
      <c r="AE49" s="1">
        <f t="shared" si="98"/>
        <v>0</v>
      </c>
      <c r="AF49" s="1">
        <f t="shared" si="98"/>
        <v>0</v>
      </c>
      <c r="AG49" s="1">
        <f t="shared" si="98"/>
        <v>0</v>
      </c>
      <c r="AH49" s="1">
        <f t="shared" si="98"/>
        <v>0</v>
      </c>
      <c r="AI49" s="1">
        <f t="shared" si="98"/>
        <v>-5180.2019687712154</v>
      </c>
      <c r="AJ49" s="1">
        <f t="shared" si="98"/>
        <v>-8771.3849287169069</v>
      </c>
      <c r="AK49" s="1">
        <f t="shared" si="98"/>
        <v>-12362.567888662596</v>
      </c>
      <c r="AL49" s="1">
        <f t="shared" si="98"/>
        <v>-15604.166666666668</v>
      </c>
      <c r="AM49" s="1">
        <f t="shared" si="98"/>
        <v>-15604.166666666668</v>
      </c>
      <c r="AN49" s="1">
        <f t="shared" si="98"/>
        <v>-15604.166666666668</v>
      </c>
      <c r="AO49" s="1">
        <f t="shared" si="98"/>
        <v>-15604.166666666668</v>
      </c>
      <c r="AP49" s="1">
        <f t="shared" si="98"/>
        <v>-15604.166666666668</v>
      </c>
      <c r="AQ49" s="1">
        <f t="shared" si="98"/>
        <v>-15604.166666666668</v>
      </c>
      <c r="AR49" s="1">
        <f t="shared" si="98"/>
        <v>-15604.166666666668</v>
      </c>
      <c r="AS49" s="1">
        <f t="shared" si="98"/>
        <v>-15604.166666666668</v>
      </c>
      <c r="AT49" s="1">
        <f t="shared" si="98"/>
        <v>-15604.166666666668</v>
      </c>
      <c r="AU49" s="1">
        <f t="shared" si="98"/>
        <v>-15604.166666666668</v>
      </c>
      <c r="AV49" s="1">
        <f t="shared" si="98"/>
        <v>-16114.583333333334</v>
      </c>
      <c r="AW49" s="1">
        <f t="shared" si="98"/>
        <v>-16114.583333333334</v>
      </c>
      <c r="AX49" s="1">
        <f t="shared" si="98"/>
        <v>-16114.583333333334</v>
      </c>
      <c r="AY49" s="1">
        <f t="shared" si="98"/>
        <v>-16114.583333333334</v>
      </c>
      <c r="AZ49" s="1">
        <f t="shared" si="98"/>
        <v>-16114.583333333334</v>
      </c>
      <c r="BA49" s="1">
        <f t="shared" si="98"/>
        <v>-16114.583333333334</v>
      </c>
      <c r="BB49" s="1">
        <f t="shared" si="98"/>
        <v>-16114.583333333334</v>
      </c>
      <c r="BC49" s="1">
        <f t="shared" si="98"/>
        <v>-16114.583333333334</v>
      </c>
      <c r="BD49" s="1">
        <f t="shared" si="98"/>
        <v>-16114.583333333334</v>
      </c>
      <c r="BE49" s="1">
        <f t="shared" si="98"/>
        <v>-16114.583333333334</v>
      </c>
      <c r="BF49" s="1">
        <f t="shared" si="98"/>
        <v>-16114.583333333334</v>
      </c>
      <c r="BG49" s="1">
        <f t="shared" si="98"/>
        <v>-16114.583333333334</v>
      </c>
      <c r="BH49" s="1">
        <f t="shared" si="98"/>
        <v>-16625.000000000004</v>
      </c>
      <c r="BI49" s="1">
        <f t="shared" si="98"/>
        <v>-16625.000000000004</v>
      </c>
      <c r="BJ49" s="1">
        <f t="shared" si="98"/>
        <v>-16625.000000000004</v>
      </c>
      <c r="BK49" s="1">
        <f t="shared" si="98"/>
        <v>-16625.000000000004</v>
      </c>
      <c r="BL49" s="1">
        <f t="shared" si="98"/>
        <v>-16625.000000000004</v>
      </c>
      <c r="BM49" s="1">
        <f t="shared" si="98"/>
        <v>-16625.000000000004</v>
      </c>
      <c r="BN49" s="1">
        <f t="shared" si="98"/>
        <v>0</v>
      </c>
      <c r="BO49" s="1">
        <f t="shared" si="98"/>
        <v>0</v>
      </c>
      <c r="BP49" s="1">
        <f t="shared" si="98"/>
        <v>0</v>
      </c>
      <c r="BQ49" s="1">
        <f t="shared" si="98"/>
        <v>0</v>
      </c>
      <c r="BR49" s="1">
        <f t="shared" si="98"/>
        <v>0</v>
      </c>
      <c r="BS49" s="1">
        <f t="shared" si="98"/>
        <v>0</v>
      </c>
      <c r="BT49" s="1">
        <f t="shared" si="98"/>
        <v>0</v>
      </c>
      <c r="BU49" s="1">
        <f t="shared" si="98"/>
        <v>0</v>
      </c>
      <c r="BV49" s="1">
        <f t="shared" si="98"/>
        <v>0</v>
      </c>
      <c r="BW49" s="1">
        <f t="shared" si="98"/>
        <v>0</v>
      </c>
      <c r="BX49" s="1">
        <f t="shared" si="99"/>
        <v>0</v>
      </c>
      <c r="BY49" s="1">
        <f t="shared" si="99"/>
        <v>0</v>
      </c>
      <c r="BZ49" s="1">
        <f t="shared" si="99"/>
        <v>0</v>
      </c>
      <c r="CA49" s="1">
        <f t="shared" si="99"/>
        <v>0</v>
      </c>
      <c r="CB49" s="1">
        <f t="shared" si="99"/>
        <v>0</v>
      </c>
      <c r="CC49" s="1">
        <f t="shared" si="99"/>
        <v>0</v>
      </c>
      <c r="CD49" s="1">
        <f t="shared" si="99"/>
        <v>0</v>
      </c>
      <c r="CE49" s="1">
        <f t="shared" si="99"/>
        <v>0</v>
      </c>
      <c r="CF49" s="1">
        <f t="shared" si="99"/>
        <v>0</v>
      </c>
      <c r="CG49" s="1">
        <f t="shared" si="99"/>
        <v>0</v>
      </c>
      <c r="CH49" s="1">
        <f t="shared" si="99"/>
        <v>0</v>
      </c>
      <c r="CI49" s="1">
        <f t="shared" si="99"/>
        <v>0</v>
      </c>
      <c r="CJ49" s="1">
        <f t="shared" si="99"/>
        <v>0</v>
      </c>
      <c r="CK49" s="1">
        <f t="shared" si="99"/>
        <v>0</v>
      </c>
      <c r="CL49" s="1">
        <f t="shared" si="99"/>
        <v>0</v>
      </c>
      <c r="CM49" s="1">
        <f t="shared" si="99"/>
        <v>0</v>
      </c>
      <c r="CN49" s="1">
        <f t="shared" si="99"/>
        <v>0</v>
      </c>
      <c r="CO49" s="1">
        <f t="shared" si="99"/>
        <v>0</v>
      </c>
      <c r="CP49" s="1">
        <f t="shared" si="99"/>
        <v>0</v>
      </c>
      <c r="CQ49" s="1">
        <f t="shared" si="99"/>
        <v>0</v>
      </c>
      <c r="CR49" s="1">
        <f t="shared" si="99"/>
        <v>0</v>
      </c>
      <c r="CS49" s="1">
        <f t="shared" si="99"/>
        <v>0</v>
      </c>
      <c r="CT49" s="1">
        <f t="shared" si="99"/>
        <v>0</v>
      </c>
      <c r="CU49" s="1">
        <f t="shared" si="99"/>
        <v>0</v>
      </c>
      <c r="CV49" s="1">
        <f t="shared" si="99"/>
        <v>0</v>
      </c>
      <c r="CW49" s="1">
        <f t="shared" si="99"/>
        <v>0</v>
      </c>
      <c r="CX49" s="1">
        <f t="shared" si="99"/>
        <v>0</v>
      </c>
      <c r="CY49" s="1">
        <f t="shared" si="99"/>
        <v>0</v>
      </c>
    </row>
    <row r="50" spans="2:103" x14ac:dyDescent="0.25">
      <c r="B50" s="5" t="s">
        <v>79</v>
      </c>
      <c r="C50" s="6">
        <v>500</v>
      </c>
      <c r="D50" s="5" t="s">
        <v>9</v>
      </c>
      <c r="E50" s="5">
        <f>C50*'Accom_Phase Schedule'!$D$45</f>
        <v>250000</v>
      </c>
      <c r="H50" s="43" t="str">
        <f t="shared" si="96"/>
        <v>Maintenance Cost p/a</v>
      </c>
      <c r="I50" s="56">
        <f t="shared" si="97"/>
        <v>-679258.31636116747</v>
      </c>
      <c r="J50" s="43"/>
      <c r="K50" s="43">
        <f t="shared" si="100"/>
        <v>0</v>
      </c>
      <c r="L50" s="43">
        <f t="shared" ref="L50:BW51" si="101">((L$125/MAX($K$125:$BC$125))*-($E50/12))*L$97</f>
        <v>0</v>
      </c>
      <c r="M50" s="43">
        <f t="shared" si="101"/>
        <v>0</v>
      </c>
      <c r="N50" s="43">
        <f t="shared" si="101"/>
        <v>0</v>
      </c>
      <c r="O50" s="43">
        <f t="shared" si="101"/>
        <v>0</v>
      </c>
      <c r="P50" s="43">
        <f t="shared" si="101"/>
        <v>0</v>
      </c>
      <c r="Q50" s="43">
        <f t="shared" si="101"/>
        <v>0</v>
      </c>
      <c r="R50" s="43">
        <f t="shared" si="101"/>
        <v>0</v>
      </c>
      <c r="S50" s="43">
        <f t="shared" si="101"/>
        <v>0</v>
      </c>
      <c r="T50" s="43">
        <f t="shared" si="101"/>
        <v>0</v>
      </c>
      <c r="U50" s="43">
        <f t="shared" si="101"/>
        <v>0</v>
      </c>
      <c r="V50" s="43">
        <f t="shared" si="101"/>
        <v>0</v>
      </c>
      <c r="W50" s="43">
        <f t="shared" si="101"/>
        <v>0</v>
      </c>
      <c r="X50" s="43">
        <f t="shared" si="101"/>
        <v>0</v>
      </c>
      <c r="Y50" s="43">
        <f t="shared" si="101"/>
        <v>0</v>
      </c>
      <c r="Z50" s="43">
        <f t="shared" si="101"/>
        <v>0</v>
      </c>
      <c r="AA50" s="43">
        <f t="shared" si="101"/>
        <v>0</v>
      </c>
      <c r="AB50" s="43">
        <f t="shared" si="101"/>
        <v>0</v>
      </c>
      <c r="AC50" s="43">
        <f t="shared" si="101"/>
        <v>0</v>
      </c>
      <c r="AD50" s="43">
        <f t="shared" si="101"/>
        <v>0</v>
      </c>
      <c r="AE50" s="43">
        <f t="shared" si="101"/>
        <v>0</v>
      </c>
      <c r="AF50" s="43">
        <f t="shared" si="101"/>
        <v>0</v>
      </c>
      <c r="AG50" s="43">
        <f t="shared" si="101"/>
        <v>0</v>
      </c>
      <c r="AH50" s="43">
        <f t="shared" si="101"/>
        <v>0</v>
      </c>
      <c r="AI50" s="43">
        <f t="shared" si="101"/>
        <v>-7400.2885268160217</v>
      </c>
      <c r="AJ50" s="43">
        <f t="shared" si="101"/>
        <v>-12530.549898167006</v>
      </c>
      <c r="AK50" s="43">
        <f t="shared" si="101"/>
        <v>-17660.811269517992</v>
      </c>
      <c r="AL50" s="43">
        <f t="shared" si="101"/>
        <v>-22291.666666666668</v>
      </c>
      <c r="AM50" s="43">
        <f t="shared" si="101"/>
        <v>-22291.666666666668</v>
      </c>
      <c r="AN50" s="43">
        <f t="shared" si="101"/>
        <v>-22291.666666666668</v>
      </c>
      <c r="AO50" s="43">
        <f t="shared" si="101"/>
        <v>-22291.666666666668</v>
      </c>
      <c r="AP50" s="43">
        <f t="shared" si="101"/>
        <v>-22291.666666666668</v>
      </c>
      <c r="AQ50" s="43">
        <f t="shared" si="101"/>
        <v>-22291.666666666668</v>
      </c>
      <c r="AR50" s="43">
        <f t="shared" si="101"/>
        <v>-22291.666666666668</v>
      </c>
      <c r="AS50" s="43">
        <f t="shared" si="101"/>
        <v>-22291.666666666668</v>
      </c>
      <c r="AT50" s="43">
        <f t="shared" si="101"/>
        <v>-22291.666666666668</v>
      </c>
      <c r="AU50" s="43">
        <f t="shared" si="101"/>
        <v>-22291.666666666668</v>
      </c>
      <c r="AV50" s="43">
        <f t="shared" si="101"/>
        <v>-23020.833333333332</v>
      </c>
      <c r="AW50" s="43">
        <f t="shared" si="101"/>
        <v>-23020.833333333332</v>
      </c>
      <c r="AX50" s="43">
        <f t="shared" si="101"/>
        <v>-23020.833333333332</v>
      </c>
      <c r="AY50" s="43">
        <f t="shared" si="101"/>
        <v>-23020.833333333332</v>
      </c>
      <c r="AZ50" s="43">
        <f t="shared" si="101"/>
        <v>-23020.833333333332</v>
      </c>
      <c r="BA50" s="43">
        <f t="shared" si="101"/>
        <v>-23020.833333333332</v>
      </c>
      <c r="BB50" s="43">
        <f t="shared" si="101"/>
        <v>-23020.833333333332</v>
      </c>
      <c r="BC50" s="43">
        <f t="shared" si="101"/>
        <v>-23020.833333333332</v>
      </c>
      <c r="BD50" s="43">
        <f t="shared" si="101"/>
        <v>-23020.833333333332</v>
      </c>
      <c r="BE50" s="43">
        <f t="shared" si="101"/>
        <v>-23020.833333333332</v>
      </c>
      <c r="BF50" s="43">
        <f t="shared" si="101"/>
        <v>-23020.833333333332</v>
      </c>
      <c r="BG50" s="43">
        <f t="shared" si="101"/>
        <v>-23020.833333333332</v>
      </c>
      <c r="BH50" s="43">
        <f t="shared" si="101"/>
        <v>-23750</v>
      </c>
      <c r="BI50" s="43">
        <f t="shared" si="101"/>
        <v>-23750</v>
      </c>
      <c r="BJ50" s="43">
        <f t="shared" si="101"/>
        <v>-23750</v>
      </c>
      <c r="BK50" s="43">
        <f t="shared" si="101"/>
        <v>-23750</v>
      </c>
      <c r="BL50" s="43">
        <f t="shared" si="101"/>
        <v>-23750</v>
      </c>
      <c r="BM50" s="43">
        <f t="shared" si="101"/>
        <v>-23750</v>
      </c>
      <c r="BN50" s="43">
        <f t="shared" si="101"/>
        <v>0</v>
      </c>
      <c r="BO50" s="43">
        <f t="shared" si="101"/>
        <v>0</v>
      </c>
      <c r="BP50" s="43">
        <f t="shared" si="101"/>
        <v>0</v>
      </c>
      <c r="BQ50" s="43">
        <f t="shared" si="101"/>
        <v>0</v>
      </c>
      <c r="BR50" s="43">
        <f t="shared" si="101"/>
        <v>0</v>
      </c>
      <c r="BS50" s="43">
        <f t="shared" si="101"/>
        <v>0</v>
      </c>
      <c r="BT50" s="43">
        <f t="shared" si="101"/>
        <v>0</v>
      </c>
      <c r="BU50" s="43">
        <f t="shared" si="101"/>
        <v>0</v>
      </c>
      <c r="BV50" s="43">
        <f t="shared" si="101"/>
        <v>0</v>
      </c>
      <c r="BW50" s="43">
        <f t="shared" si="101"/>
        <v>0</v>
      </c>
      <c r="BX50" s="43">
        <f t="shared" si="99"/>
        <v>0</v>
      </c>
      <c r="BY50" s="43">
        <f t="shared" si="99"/>
        <v>0</v>
      </c>
      <c r="BZ50" s="43">
        <f t="shared" si="99"/>
        <v>0</v>
      </c>
      <c r="CA50" s="43">
        <f t="shared" si="99"/>
        <v>0</v>
      </c>
      <c r="CB50" s="43">
        <f t="shared" si="99"/>
        <v>0</v>
      </c>
      <c r="CC50" s="43">
        <f t="shared" si="99"/>
        <v>0</v>
      </c>
      <c r="CD50" s="43">
        <f t="shared" si="99"/>
        <v>0</v>
      </c>
      <c r="CE50" s="43">
        <f t="shared" si="99"/>
        <v>0</v>
      </c>
      <c r="CF50" s="43">
        <f t="shared" si="99"/>
        <v>0</v>
      </c>
      <c r="CG50" s="43">
        <f t="shared" si="99"/>
        <v>0</v>
      </c>
      <c r="CH50" s="43">
        <f t="shared" si="99"/>
        <v>0</v>
      </c>
      <c r="CI50" s="43">
        <f t="shared" si="99"/>
        <v>0</v>
      </c>
      <c r="CJ50" s="43">
        <f t="shared" si="99"/>
        <v>0</v>
      </c>
      <c r="CK50" s="43">
        <f t="shared" si="99"/>
        <v>0</v>
      </c>
      <c r="CL50" s="43">
        <f t="shared" si="99"/>
        <v>0</v>
      </c>
      <c r="CM50" s="43">
        <f t="shared" si="99"/>
        <v>0</v>
      </c>
      <c r="CN50" s="43">
        <f t="shared" si="99"/>
        <v>0</v>
      </c>
      <c r="CO50" s="43">
        <f t="shared" si="99"/>
        <v>0</v>
      </c>
      <c r="CP50" s="43">
        <f t="shared" si="99"/>
        <v>0</v>
      </c>
      <c r="CQ50" s="43">
        <f t="shared" si="99"/>
        <v>0</v>
      </c>
      <c r="CR50" s="43">
        <f t="shared" si="99"/>
        <v>0</v>
      </c>
      <c r="CS50" s="43">
        <f t="shared" si="99"/>
        <v>0</v>
      </c>
      <c r="CT50" s="43">
        <f t="shared" si="99"/>
        <v>0</v>
      </c>
      <c r="CU50" s="43">
        <f t="shared" si="99"/>
        <v>0</v>
      </c>
      <c r="CV50" s="43">
        <f t="shared" si="99"/>
        <v>0</v>
      </c>
      <c r="CW50" s="43">
        <f t="shared" si="99"/>
        <v>0</v>
      </c>
      <c r="CX50" s="43">
        <f t="shared" si="99"/>
        <v>0</v>
      </c>
      <c r="CY50" s="43">
        <f t="shared" si="99"/>
        <v>0</v>
      </c>
    </row>
    <row r="51" spans="2:103" x14ac:dyDescent="0.25">
      <c r="B51" s="5" t="s">
        <v>80</v>
      </c>
      <c r="C51" s="6">
        <v>500</v>
      </c>
      <c r="D51" s="5" t="s">
        <v>9</v>
      </c>
      <c r="E51" s="5">
        <f>C51*'Accom_Phase Schedule'!$D$45</f>
        <v>250000</v>
      </c>
      <c r="H51" s="1" t="str">
        <f t="shared" si="96"/>
        <v>Furniture Expense p/a</v>
      </c>
      <c r="I51" s="57">
        <f t="shared" si="97"/>
        <v>-679258.31636116747</v>
      </c>
      <c r="K51" s="1">
        <f t="shared" si="100"/>
        <v>0</v>
      </c>
      <c r="L51" s="1">
        <f t="shared" si="101"/>
        <v>0</v>
      </c>
      <c r="M51" s="1">
        <f t="shared" si="101"/>
        <v>0</v>
      </c>
      <c r="N51" s="1">
        <f t="shared" si="101"/>
        <v>0</v>
      </c>
      <c r="O51" s="1">
        <f t="shared" si="101"/>
        <v>0</v>
      </c>
      <c r="P51" s="1">
        <f t="shared" si="101"/>
        <v>0</v>
      </c>
      <c r="Q51" s="1">
        <f t="shared" si="101"/>
        <v>0</v>
      </c>
      <c r="R51" s="1">
        <f t="shared" si="101"/>
        <v>0</v>
      </c>
      <c r="S51" s="1">
        <f t="shared" si="101"/>
        <v>0</v>
      </c>
      <c r="T51" s="1">
        <f t="shared" si="101"/>
        <v>0</v>
      </c>
      <c r="U51" s="1">
        <f t="shared" si="101"/>
        <v>0</v>
      </c>
      <c r="V51" s="1">
        <f t="shared" si="101"/>
        <v>0</v>
      </c>
      <c r="W51" s="1">
        <f t="shared" si="101"/>
        <v>0</v>
      </c>
      <c r="X51" s="1">
        <f t="shared" si="101"/>
        <v>0</v>
      </c>
      <c r="Y51" s="1">
        <f t="shared" si="101"/>
        <v>0</v>
      </c>
      <c r="Z51" s="1">
        <f t="shared" si="101"/>
        <v>0</v>
      </c>
      <c r="AA51" s="1">
        <f t="shared" si="101"/>
        <v>0</v>
      </c>
      <c r="AB51" s="1">
        <f t="shared" si="101"/>
        <v>0</v>
      </c>
      <c r="AC51" s="1">
        <f t="shared" si="101"/>
        <v>0</v>
      </c>
      <c r="AD51" s="1">
        <f t="shared" si="101"/>
        <v>0</v>
      </c>
      <c r="AE51" s="1">
        <f t="shared" si="101"/>
        <v>0</v>
      </c>
      <c r="AF51" s="1">
        <f t="shared" si="101"/>
        <v>0</v>
      </c>
      <c r="AG51" s="1">
        <f t="shared" si="101"/>
        <v>0</v>
      </c>
      <c r="AH51" s="1">
        <f t="shared" si="101"/>
        <v>0</v>
      </c>
      <c r="AI51" s="1">
        <f t="shared" si="101"/>
        <v>-7400.2885268160217</v>
      </c>
      <c r="AJ51" s="1">
        <f t="shared" si="101"/>
        <v>-12530.549898167006</v>
      </c>
      <c r="AK51" s="1">
        <f t="shared" si="101"/>
        <v>-17660.811269517992</v>
      </c>
      <c r="AL51" s="1">
        <f t="shared" si="101"/>
        <v>-22291.666666666668</v>
      </c>
      <c r="AM51" s="1">
        <f t="shared" si="101"/>
        <v>-22291.666666666668</v>
      </c>
      <c r="AN51" s="1">
        <f t="shared" si="101"/>
        <v>-22291.666666666668</v>
      </c>
      <c r="AO51" s="1">
        <f t="shared" si="101"/>
        <v>-22291.666666666668</v>
      </c>
      <c r="AP51" s="1">
        <f t="shared" si="101"/>
        <v>-22291.666666666668</v>
      </c>
      <c r="AQ51" s="1">
        <f t="shared" si="101"/>
        <v>-22291.666666666668</v>
      </c>
      <c r="AR51" s="1">
        <f t="shared" si="101"/>
        <v>-22291.666666666668</v>
      </c>
      <c r="AS51" s="1">
        <f t="shared" si="101"/>
        <v>-22291.666666666668</v>
      </c>
      <c r="AT51" s="1">
        <f t="shared" si="101"/>
        <v>-22291.666666666668</v>
      </c>
      <c r="AU51" s="1">
        <f t="shared" si="101"/>
        <v>-22291.666666666668</v>
      </c>
      <c r="AV51" s="1">
        <f t="shared" si="101"/>
        <v>-23020.833333333332</v>
      </c>
      <c r="AW51" s="1">
        <f t="shared" si="101"/>
        <v>-23020.833333333332</v>
      </c>
      <c r="AX51" s="1">
        <f t="shared" si="101"/>
        <v>-23020.833333333332</v>
      </c>
      <c r="AY51" s="1">
        <f t="shared" si="101"/>
        <v>-23020.833333333332</v>
      </c>
      <c r="AZ51" s="1">
        <f t="shared" si="101"/>
        <v>-23020.833333333332</v>
      </c>
      <c r="BA51" s="1">
        <f t="shared" si="101"/>
        <v>-23020.833333333332</v>
      </c>
      <c r="BB51" s="1">
        <f t="shared" si="101"/>
        <v>-23020.833333333332</v>
      </c>
      <c r="BC51" s="1">
        <f t="shared" si="101"/>
        <v>-23020.833333333332</v>
      </c>
      <c r="BD51" s="1">
        <f t="shared" si="101"/>
        <v>-23020.833333333332</v>
      </c>
      <c r="BE51" s="1">
        <f t="shared" si="101"/>
        <v>-23020.833333333332</v>
      </c>
      <c r="BF51" s="1">
        <f t="shared" si="101"/>
        <v>-23020.833333333332</v>
      </c>
      <c r="BG51" s="1">
        <f t="shared" si="101"/>
        <v>-23020.833333333332</v>
      </c>
      <c r="BH51" s="1">
        <f t="shared" si="101"/>
        <v>-23750</v>
      </c>
      <c r="BI51" s="1">
        <f t="shared" si="101"/>
        <v>-23750</v>
      </c>
      <c r="BJ51" s="1">
        <f t="shared" si="101"/>
        <v>-23750</v>
      </c>
      <c r="BK51" s="1">
        <f t="shared" si="101"/>
        <v>-23750</v>
      </c>
      <c r="BL51" s="1">
        <f t="shared" si="101"/>
        <v>-23750</v>
      </c>
      <c r="BM51" s="1">
        <f t="shared" si="101"/>
        <v>-23750</v>
      </c>
      <c r="BN51" s="1">
        <f t="shared" si="101"/>
        <v>0</v>
      </c>
      <c r="BO51" s="1">
        <f t="shared" si="101"/>
        <v>0</v>
      </c>
      <c r="BP51" s="1">
        <f t="shared" si="101"/>
        <v>0</v>
      </c>
      <c r="BQ51" s="1">
        <f t="shared" si="101"/>
        <v>0</v>
      </c>
      <c r="BR51" s="1">
        <f t="shared" si="101"/>
        <v>0</v>
      </c>
      <c r="BS51" s="1">
        <f t="shared" si="101"/>
        <v>0</v>
      </c>
      <c r="BT51" s="1">
        <f t="shared" si="101"/>
        <v>0</v>
      </c>
      <c r="BU51" s="1">
        <f t="shared" si="101"/>
        <v>0</v>
      </c>
      <c r="BV51" s="1">
        <f t="shared" si="101"/>
        <v>0</v>
      </c>
      <c r="BW51" s="1">
        <f t="shared" si="101"/>
        <v>0</v>
      </c>
      <c r="BX51" s="1">
        <f t="shared" si="99"/>
        <v>0</v>
      </c>
      <c r="BY51" s="1">
        <f t="shared" si="99"/>
        <v>0</v>
      </c>
      <c r="BZ51" s="1">
        <f t="shared" si="99"/>
        <v>0</v>
      </c>
      <c r="CA51" s="1">
        <f t="shared" si="99"/>
        <v>0</v>
      </c>
      <c r="CB51" s="1">
        <f t="shared" si="99"/>
        <v>0</v>
      </c>
      <c r="CC51" s="1">
        <f t="shared" si="99"/>
        <v>0</v>
      </c>
      <c r="CD51" s="1">
        <f t="shared" si="99"/>
        <v>0</v>
      </c>
      <c r="CE51" s="1">
        <f t="shared" si="99"/>
        <v>0</v>
      </c>
      <c r="CF51" s="1">
        <f t="shared" si="99"/>
        <v>0</v>
      </c>
      <c r="CG51" s="1">
        <f t="shared" si="99"/>
        <v>0</v>
      </c>
      <c r="CH51" s="1">
        <f t="shared" si="99"/>
        <v>0</v>
      </c>
      <c r="CI51" s="1">
        <f t="shared" si="99"/>
        <v>0</v>
      </c>
      <c r="CJ51" s="1">
        <f t="shared" si="99"/>
        <v>0</v>
      </c>
      <c r="CK51" s="1">
        <f t="shared" si="99"/>
        <v>0</v>
      </c>
      <c r="CL51" s="1">
        <f t="shared" si="99"/>
        <v>0</v>
      </c>
      <c r="CM51" s="1">
        <f t="shared" si="99"/>
        <v>0</v>
      </c>
      <c r="CN51" s="1">
        <f t="shared" si="99"/>
        <v>0</v>
      </c>
      <c r="CO51" s="1">
        <f t="shared" si="99"/>
        <v>0</v>
      </c>
      <c r="CP51" s="1">
        <f t="shared" si="99"/>
        <v>0</v>
      </c>
      <c r="CQ51" s="1">
        <f t="shared" si="99"/>
        <v>0</v>
      </c>
      <c r="CR51" s="1">
        <f t="shared" si="99"/>
        <v>0</v>
      </c>
      <c r="CS51" s="1">
        <f t="shared" si="99"/>
        <v>0</v>
      </c>
      <c r="CT51" s="1">
        <f t="shared" si="99"/>
        <v>0</v>
      </c>
      <c r="CU51" s="1">
        <f t="shared" si="99"/>
        <v>0</v>
      </c>
      <c r="CV51" s="1">
        <f t="shared" si="99"/>
        <v>0</v>
      </c>
      <c r="CW51" s="1">
        <f t="shared" si="99"/>
        <v>0</v>
      </c>
      <c r="CX51" s="1">
        <f t="shared" si="99"/>
        <v>0</v>
      </c>
      <c r="CY51" s="1">
        <f t="shared" si="99"/>
        <v>0</v>
      </c>
    </row>
    <row r="52" spans="2:103" x14ac:dyDescent="0.25">
      <c r="B52" s="5"/>
      <c r="C52" s="5"/>
      <c r="D52" s="5"/>
      <c r="E52" s="5"/>
      <c r="I52" s="2">
        <f t="shared" si="97"/>
        <v>0</v>
      </c>
    </row>
    <row r="53" spans="2:103" x14ac:dyDescent="0.25">
      <c r="B53" s="8" t="s">
        <v>8</v>
      </c>
      <c r="C53" s="8"/>
      <c r="D53" s="8"/>
      <c r="E53" s="8">
        <f>SUM(E46:E52)</f>
        <v>1235000</v>
      </c>
      <c r="H53" s="8" t="str">
        <f>B53</f>
        <v>Total Property Costs</v>
      </c>
      <c r="I53" s="8">
        <f t="shared" si="97"/>
        <v>-3418309.3072640887</v>
      </c>
      <c r="J53" s="8"/>
      <c r="K53" s="8">
        <f>SUM(K46:K52)</f>
        <v>0</v>
      </c>
      <c r="L53" s="8">
        <f t="shared" ref="L53:BB53" si="102">SUM(L46:L52)</f>
        <v>0</v>
      </c>
      <c r="M53" s="8">
        <f t="shared" si="102"/>
        <v>0</v>
      </c>
      <c r="N53" s="8">
        <f t="shared" si="102"/>
        <v>0</v>
      </c>
      <c r="O53" s="8">
        <f t="shared" si="102"/>
        <v>0</v>
      </c>
      <c r="P53" s="8">
        <f t="shared" si="102"/>
        <v>0</v>
      </c>
      <c r="Q53" s="8">
        <f t="shared" si="102"/>
        <v>0</v>
      </c>
      <c r="R53" s="8">
        <f t="shared" si="102"/>
        <v>0</v>
      </c>
      <c r="S53" s="8">
        <f t="shared" si="102"/>
        <v>0</v>
      </c>
      <c r="T53" s="8">
        <f t="shared" si="102"/>
        <v>0</v>
      </c>
      <c r="U53" s="8">
        <f t="shared" si="102"/>
        <v>0</v>
      </c>
      <c r="V53" s="8">
        <f t="shared" si="102"/>
        <v>0</v>
      </c>
      <c r="W53" s="8">
        <f t="shared" si="102"/>
        <v>0</v>
      </c>
      <c r="X53" s="8">
        <f t="shared" si="102"/>
        <v>0</v>
      </c>
      <c r="Y53" s="8">
        <f t="shared" si="102"/>
        <v>0</v>
      </c>
      <c r="Z53" s="8">
        <f t="shared" si="102"/>
        <v>0</v>
      </c>
      <c r="AA53" s="8">
        <f t="shared" si="102"/>
        <v>0</v>
      </c>
      <c r="AB53" s="8">
        <f t="shared" si="102"/>
        <v>0</v>
      </c>
      <c r="AC53" s="8">
        <f t="shared" si="102"/>
        <v>0</v>
      </c>
      <c r="AD53" s="8">
        <f t="shared" si="102"/>
        <v>0</v>
      </c>
      <c r="AE53" s="8">
        <f t="shared" si="102"/>
        <v>0</v>
      </c>
      <c r="AF53" s="8">
        <f t="shared" si="102"/>
        <v>0</v>
      </c>
      <c r="AG53" s="8">
        <f t="shared" si="102"/>
        <v>0</v>
      </c>
      <c r="AH53" s="8">
        <f t="shared" si="102"/>
        <v>0</v>
      </c>
      <c r="AI53" s="8">
        <f t="shared" si="102"/>
        <v>-367830.20984385605</v>
      </c>
      <c r="AJ53" s="8">
        <f t="shared" si="102"/>
        <v>-58366.124643584539</v>
      </c>
      <c r="AK53" s="8">
        <f t="shared" si="102"/>
        <v>-76322.03944331297</v>
      </c>
      <c r="AL53" s="8">
        <f t="shared" si="102"/>
        <v>-91117.633333333346</v>
      </c>
      <c r="AM53" s="8">
        <f t="shared" si="102"/>
        <v>-78020.833333333343</v>
      </c>
      <c r="AN53" s="8">
        <f t="shared" si="102"/>
        <v>-78020.833333333343</v>
      </c>
      <c r="AO53" s="8">
        <f t="shared" si="102"/>
        <v>-78020.833333333343</v>
      </c>
      <c r="AP53" s="8">
        <f t="shared" si="102"/>
        <v>-78020.833333333343</v>
      </c>
      <c r="AQ53" s="8">
        <f t="shared" si="102"/>
        <v>-78020.833333333343</v>
      </c>
      <c r="AR53" s="8">
        <f t="shared" si="102"/>
        <v>-78020.833333333343</v>
      </c>
      <c r="AS53" s="8">
        <f t="shared" si="102"/>
        <v>-78020.833333333343</v>
      </c>
      <c r="AT53" s="8">
        <f t="shared" si="102"/>
        <v>-78020.833333333343</v>
      </c>
      <c r="AU53" s="8">
        <f t="shared" si="102"/>
        <v>-399020.83333333337</v>
      </c>
      <c r="AV53" s="8">
        <f t="shared" si="102"/>
        <v>-80827.066666666666</v>
      </c>
      <c r="AW53" s="8">
        <f t="shared" si="102"/>
        <v>-80827.066666666666</v>
      </c>
      <c r="AX53" s="8">
        <f t="shared" si="102"/>
        <v>-80827.066666666666</v>
      </c>
      <c r="AY53" s="8">
        <f t="shared" si="102"/>
        <v>-80827.066666666666</v>
      </c>
      <c r="AZ53" s="8">
        <f t="shared" si="102"/>
        <v>-80827.066666666666</v>
      </c>
      <c r="BA53" s="8">
        <f t="shared" si="102"/>
        <v>-80827.066666666666</v>
      </c>
      <c r="BB53" s="8">
        <f t="shared" si="102"/>
        <v>-80827.066666666666</v>
      </c>
      <c r="BC53" s="8">
        <f t="shared" ref="BC53:CY53" si="103">SUM(BC46:BC52)</f>
        <v>-80827.066666666666</v>
      </c>
      <c r="BD53" s="8">
        <f t="shared" si="103"/>
        <v>-80827.066666666666</v>
      </c>
      <c r="BE53" s="8">
        <f t="shared" si="103"/>
        <v>-80827.066666666666</v>
      </c>
      <c r="BF53" s="8">
        <f t="shared" si="103"/>
        <v>-80827.066666666666</v>
      </c>
      <c r="BG53" s="8">
        <f t="shared" si="103"/>
        <v>-412327.06666666665</v>
      </c>
      <c r="BH53" s="8">
        <f t="shared" si="103"/>
        <v>-83387.200000000012</v>
      </c>
      <c r="BI53" s="8">
        <f t="shared" si="103"/>
        <v>-83387.200000000012</v>
      </c>
      <c r="BJ53" s="8">
        <f t="shared" si="103"/>
        <v>-83387.200000000012</v>
      </c>
      <c r="BK53" s="8">
        <f t="shared" si="103"/>
        <v>-83387.200000000012</v>
      </c>
      <c r="BL53" s="8">
        <f t="shared" si="103"/>
        <v>-83387.200000000012</v>
      </c>
      <c r="BM53" s="8">
        <f t="shared" si="103"/>
        <v>-83125</v>
      </c>
      <c r="BN53" s="8">
        <f t="shared" si="103"/>
        <v>0</v>
      </c>
      <c r="BO53" s="8">
        <f t="shared" si="103"/>
        <v>0</v>
      </c>
      <c r="BP53" s="8">
        <f t="shared" si="103"/>
        <v>0</v>
      </c>
      <c r="BQ53" s="8">
        <f t="shared" si="103"/>
        <v>0</v>
      </c>
      <c r="BR53" s="8">
        <f t="shared" si="103"/>
        <v>0</v>
      </c>
      <c r="BS53" s="8">
        <f t="shared" si="103"/>
        <v>0</v>
      </c>
      <c r="BT53" s="8">
        <f t="shared" si="103"/>
        <v>0</v>
      </c>
      <c r="BU53" s="8">
        <f t="shared" si="103"/>
        <v>0</v>
      </c>
      <c r="BV53" s="8">
        <f t="shared" si="103"/>
        <v>0</v>
      </c>
      <c r="BW53" s="8">
        <f t="shared" si="103"/>
        <v>0</v>
      </c>
      <c r="BX53" s="8">
        <f t="shared" si="103"/>
        <v>0</v>
      </c>
      <c r="BY53" s="8">
        <f t="shared" si="103"/>
        <v>0</v>
      </c>
      <c r="BZ53" s="8">
        <f t="shared" si="103"/>
        <v>0</v>
      </c>
      <c r="CA53" s="8">
        <f t="shared" si="103"/>
        <v>0</v>
      </c>
      <c r="CB53" s="8">
        <f t="shared" si="103"/>
        <v>0</v>
      </c>
      <c r="CC53" s="8">
        <f t="shared" si="103"/>
        <v>0</v>
      </c>
      <c r="CD53" s="8">
        <f t="shared" si="103"/>
        <v>0</v>
      </c>
      <c r="CE53" s="8">
        <f t="shared" si="103"/>
        <v>0</v>
      </c>
      <c r="CF53" s="8">
        <f t="shared" si="103"/>
        <v>0</v>
      </c>
      <c r="CG53" s="8">
        <f t="shared" si="103"/>
        <v>0</v>
      </c>
      <c r="CH53" s="8">
        <f t="shared" si="103"/>
        <v>0</v>
      </c>
      <c r="CI53" s="8">
        <f t="shared" si="103"/>
        <v>0</v>
      </c>
      <c r="CJ53" s="8">
        <f t="shared" si="103"/>
        <v>0</v>
      </c>
      <c r="CK53" s="8">
        <f t="shared" si="103"/>
        <v>0</v>
      </c>
      <c r="CL53" s="8">
        <f t="shared" si="103"/>
        <v>0</v>
      </c>
      <c r="CM53" s="8">
        <f t="shared" si="103"/>
        <v>0</v>
      </c>
      <c r="CN53" s="8">
        <f t="shared" si="103"/>
        <v>0</v>
      </c>
      <c r="CO53" s="8">
        <f t="shared" si="103"/>
        <v>0</v>
      </c>
      <c r="CP53" s="8">
        <f t="shared" si="103"/>
        <v>0</v>
      </c>
      <c r="CQ53" s="8">
        <f t="shared" si="103"/>
        <v>0</v>
      </c>
      <c r="CR53" s="8">
        <f t="shared" si="103"/>
        <v>0</v>
      </c>
      <c r="CS53" s="8">
        <f t="shared" si="103"/>
        <v>0</v>
      </c>
      <c r="CT53" s="8">
        <f t="shared" si="103"/>
        <v>0</v>
      </c>
      <c r="CU53" s="8">
        <f t="shared" si="103"/>
        <v>0</v>
      </c>
      <c r="CV53" s="8">
        <f t="shared" si="103"/>
        <v>0</v>
      </c>
      <c r="CW53" s="8">
        <f t="shared" si="103"/>
        <v>0</v>
      </c>
      <c r="CX53" s="8">
        <f t="shared" si="103"/>
        <v>0</v>
      </c>
      <c r="CY53" s="8">
        <f t="shared" si="103"/>
        <v>0</v>
      </c>
    </row>
    <row r="55" spans="2:103" ht="15.75" x14ac:dyDescent="0.25">
      <c r="B55" s="42" t="s">
        <v>81</v>
      </c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</row>
    <row r="57" spans="2:103" x14ac:dyDescent="0.25">
      <c r="B57" s="8" t="s">
        <v>0</v>
      </c>
      <c r="C57" s="8" t="s">
        <v>0</v>
      </c>
      <c r="D57" s="8" t="s">
        <v>92</v>
      </c>
      <c r="E57" s="9" t="s">
        <v>73</v>
      </c>
      <c r="I57" s="35"/>
    </row>
    <row r="58" spans="2:103" x14ac:dyDescent="0.25">
      <c r="B58" s="5" t="s">
        <v>82</v>
      </c>
      <c r="C58" s="47">
        <v>10000</v>
      </c>
      <c r="D58" s="6"/>
      <c r="E58" s="5">
        <f>C58</f>
        <v>10000</v>
      </c>
      <c r="H58" s="43" t="str">
        <f>B58</f>
        <v>Rental Marketing</v>
      </c>
      <c r="I58" s="56">
        <f>SUM(K58:CY58)</f>
        <v>-25833.333333333325</v>
      </c>
      <c r="J58" s="43"/>
      <c r="K58" s="43">
        <f>(K29&gt;0)*(-$E$58/12)*K$97</f>
        <v>0</v>
      </c>
      <c r="L58" s="43">
        <f t="shared" ref="L58:BB58" si="104">(L29&gt;0)*-$E$58/12</f>
        <v>0</v>
      </c>
      <c r="M58" s="43">
        <f t="shared" si="104"/>
        <v>0</v>
      </c>
      <c r="N58" s="43">
        <f t="shared" si="104"/>
        <v>0</v>
      </c>
      <c r="O58" s="43">
        <f t="shared" si="104"/>
        <v>0</v>
      </c>
      <c r="P58" s="43">
        <f t="shared" si="104"/>
        <v>0</v>
      </c>
      <c r="Q58" s="43">
        <f t="shared" si="104"/>
        <v>0</v>
      </c>
      <c r="R58" s="43">
        <f t="shared" si="104"/>
        <v>0</v>
      </c>
      <c r="S58" s="43">
        <f t="shared" si="104"/>
        <v>0</v>
      </c>
      <c r="T58" s="43">
        <f t="shared" si="104"/>
        <v>0</v>
      </c>
      <c r="U58" s="43">
        <f t="shared" si="104"/>
        <v>0</v>
      </c>
      <c r="V58" s="43">
        <f t="shared" si="104"/>
        <v>0</v>
      </c>
      <c r="W58" s="43">
        <f t="shared" si="104"/>
        <v>0</v>
      </c>
      <c r="X58" s="43">
        <f t="shared" si="104"/>
        <v>0</v>
      </c>
      <c r="Y58" s="43">
        <f t="shared" si="104"/>
        <v>0</v>
      </c>
      <c r="Z58" s="43">
        <f t="shared" si="104"/>
        <v>0</v>
      </c>
      <c r="AA58" s="43">
        <f t="shared" si="104"/>
        <v>0</v>
      </c>
      <c r="AB58" s="43">
        <f t="shared" si="104"/>
        <v>0</v>
      </c>
      <c r="AC58" s="43">
        <f t="shared" si="104"/>
        <v>0</v>
      </c>
      <c r="AD58" s="43">
        <f t="shared" si="104"/>
        <v>0</v>
      </c>
      <c r="AE58" s="43">
        <f t="shared" si="104"/>
        <v>0</v>
      </c>
      <c r="AF58" s="43">
        <f t="shared" si="104"/>
        <v>0</v>
      </c>
      <c r="AG58" s="43">
        <f t="shared" si="104"/>
        <v>0</v>
      </c>
      <c r="AH58" s="43">
        <f t="shared" si="104"/>
        <v>0</v>
      </c>
      <c r="AI58" s="43">
        <f t="shared" si="104"/>
        <v>-833.33333333333337</v>
      </c>
      <c r="AJ58" s="43">
        <f t="shared" si="104"/>
        <v>-833.33333333333337</v>
      </c>
      <c r="AK58" s="43">
        <f t="shared" si="104"/>
        <v>-833.33333333333337</v>
      </c>
      <c r="AL58" s="43">
        <f t="shared" si="104"/>
        <v>-833.33333333333337</v>
      </c>
      <c r="AM58" s="43">
        <f t="shared" si="104"/>
        <v>-833.33333333333337</v>
      </c>
      <c r="AN58" s="43">
        <f t="shared" si="104"/>
        <v>-833.33333333333337</v>
      </c>
      <c r="AO58" s="43">
        <f t="shared" si="104"/>
        <v>-833.33333333333337</v>
      </c>
      <c r="AP58" s="43">
        <f t="shared" si="104"/>
        <v>-833.33333333333337</v>
      </c>
      <c r="AQ58" s="43">
        <f t="shared" si="104"/>
        <v>-833.33333333333337</v>
      </c>
      <c r="AR58" s="43">
        <f t="shared" si="104"/>
        <v>-833.33333333333337</v>
      </c>
      <c r="AS58" s="43">
        <f t="shared" si="104"/>
        <v>-833.33333333333337</v>
      </c>
      <c r="AT58" s="43">
        <f t="shared" si="104"/>
        <v>-833.33333333333337</v>
      </c>
      <c r="AU58" s="43">
        <f t="shared" si="104"/>
        <v>-833.33333333333337</v>
      </c>
      <c r="AV58" s="43">
        <f t="shared" si="104"/>
        <v>-833.33333333333337</v>
      </c>
      <c r="AW58" s="43">
        <f t="shared" si="104"/>
        <v>-833.33333333333337</v>
      </c>
      <c r="AX58" s="43">
        <f t="shared" si="104"/>
        <v>-833.33333333333337</v>
      </c>
      <c r="AY58" s="43">
        <f t="shared" si="104"/>
        <v>-833.33333333333337</v>
      </c>
      <c r="AZ58" s="43">
        <f t="shared" si="104"/>
        <v>-833.33333333333337</v>
      </c>
      <c r="BA58" s="43">
        <f t="shared" si="104"/>
        <v>-833.33333333333337</v>
      </c>
      <c r="BB58" s="43">
        <f t="shared" si="104"/>
        <v>-833.33333333333337</v>
      </c>
      <c r="BC58" s="43">
        <f t="shared" ref="BC58:CY58" si="105">(BC29&gt;0)*-$E$58/12</f>
        <v>-833.33333333333337</v>
      </c>
      <c r="BD58" s="43">
        <f t="shared" si="105"/>
        <v>-833.33333333333337</v>
      </c>
      <c r="BE58" s="43">
        <f t="shared" si="105"/>
        <v>-833.33333333333337</v>
      </c>
      <c r="BF58" s="43">
        <f t="shared" si="105"/>
        <v>-833.33333333333337</v>
      </c>
      <c r="BG58" s="43">
        <f t="shared" si="105"/>
        <v>-833.33333333333337</v>
      </c>
      <c r="BH58" s="43">
        <f t="shared" si="105"/>
        <v>-833.33333333333337</v>
      </c>
      <c r="BI58" s="43">
        <f t="shared" si="105"/>
        <v>-833.33333333333337</v>
      </c>
      <c r="BJ58" s="43">
        <f t="shared" si="105"/>
        <v>-833.33333333333337</v>
      </c>
      <c r="BK58" s="43">
        <f t="shared" si="105"/>
        <v>-833.33333333333337</v>
      </c>
      <c r="BL58" s="43">
        <f t="shared" si="105"/>
        <v>-833.33333333333337</v>
      </c>
      <c r="BM58" s="43">
        <f t="shared" si="105"/>
        <v>-833.33333333333337</v>
      </c>
      <c r="BN58" s="43">
        <f t="shared" si="105"/>
        <v>0</v>
      </c>
      <c r="BO58" s="43">
        <f t="shared" si="105"/>
        <v>0</v>
      </c>
      <c r="BP58" s="43">
        <f t="shared" si="105"/>
        <v>0</v>
      </c>
      <c r="BQ58" s="43">
        <f t="shared" si="105"/>
        <v>0</v>
      </c>
      <c r="BR58" s="43">
        <f t="shared" si="105"/>
        <v>0</v>
      </c>
      <c r="BS58" s="43">
        <f t="shared" si="105"/>
        <v>0</v>
      </c>
      <c r="BT58" s="43">
        <f t="shared" si="105"/>
        <v>0</v>
      </c>
      <c r="BU58" s="43">
        <f t="shared" si="105"/>
        <v>0</v>
      </c>
      <c r="BV58" s="43">
        <f t="shared" si="105"/>
        <v>0</v>
      </c>
      <c r="BW58" s="43">
        <f t="shared" si="105"/>
        <v>0</v>
      </c>
      <c r="BX58" s="43">
        <f t="shared" si="105"/>
        <v>0</v>
      </c>
      <c r="BY58" s="43">
        <f t="shared" si="105"/>
        <v>0</v>
      </c>
      <c r="BZ58" s="43">
        <f t="shared" si="105"/>
        <v>0</v>
      </c>
      <c r="CA58" s="43">
        <f t="shared" si="105"/>
        <v>0</v>
      </c>
      <c r="CB58" s="43">
        <f t="shared" si="105"/>
        <v>0</v>
      </c>
      <c r="CC58" s="43">
        <f t="shared" si="105"/>
        <v>0</v>
      </c>
      <c r="CD58" s="43">
        <f t="shared" si="105"/>
        <v>0</v>
      </c>
      <c r="CE58" s="43">
        <f t="shared" si="105"/>
        <v>0</v>
      </c>
      <c r="CF58" s="43">
        <f t="shared" si="105"/>
        <v>0</v>
      </c>
      <c r="CG58" s="43">
        <f t="shared" si="105"/>
        <v>0</v>
      </c>
      <c r="CH58" s="43">
        <f t="shared" si="105"/>
        <v>0</v>
      </c>
      <c r="CI58" s="43">
        <f t="shared" si="105"/>
        <v>0</v>
      </c>
      <c r="CJ58" s="43">
        <f t="shared" si="105"/>
        <v>0</v>
      </c>
      <c r="CK58" s="43">
        <f t="shared" si="105"/>
        <v>0</v>
      </c>
      <c r="CL58" s="43">
        <f t="shared" si="105"/>
        <v>0</v>
      </c>
      <c r="CM58" s="43">
        <f t="shared" si="105"/>
        <v>0</v>
      </c>
      <c r="CN58" s="43">
        <f t="shared" si="105"/>
        <v>0</v>
      </c>
      <c r="CO58" s="43">
        <f t="shared" si="105"/>
        <v>0</v>
      </c>
      <c r="CP58" s="43">
        <f t="shared" si="105"/>
        <v>0</v>
      </c>
      <c r="CQ58" s="43">
        <f t="shared" si="105"/>
        <v>0</v>
      </c>
      <c r="CR58" s="43">
        <f t="shared" si="105"/>
        <v>0</v>
      </c>
      <c r="CS58" s="43">
        <f t="shared" si="105"/>
        <v>0</v>
      </c>
      <c r="CT58" s="43">
        <f t="shared" si="105"/>
        <v>0</v>
      </c>
      <c r="CU58" s="43">
        <f t="shared" si="105"/>
        <v>0</v>
      </c>
      <c r="CV58" s="43">
        <f t="shared" si="105"/>
        <v>0</v>
      </c>
      <c r="CW58" s="43">
        <f t="shared" si="105"/>
        <v>0</v>
      </c>
      <c r="CX58" s="43">
        <f t="shared" si="105"/>
        <v>0</v>
      </c>
      <c r="CY58" s="43">
        <f t="shared" si="105"/>
        <v>0</v>
      </c>
    </row>
    <row r="59" spans="2:103" x14ac:dyDescent="0.25">
      <c r="B59" s="5" t="s">
        <v>83</v>
      </c>
      <c r="C59" s="47">
        <v>50000</v>
      </c>
      <c r="D59" s="6">
        <v>3</v>
      </c>
      <c r="E59" s="5">
        <f t="shared" ref="E59:E64" si="106">C59*D59</f>
        <v>150000</v>
      </c>
      <c r="H59" s="1" t="str">
        <f t="shared" ref="H59:H66" si="107">B59</f>
        <v>Manager / Front of House Payroll</v>
      </c>
      <c r="I59" s="57">
        <f t="shared" ref="I59:I68" si="108">SUM(K59:CY59)</f>
        <v>-407554.98981670057</v>
      </c>
      <c r="K59" s="1">
        <f>((K$125/MAX($K$125:$BC$125))*-($E59/12))*K$97</f>
        <v>0</v>
      </c>
      <c r="L59" s="1">
        <f t="shared" ref="L59:BW60" si="109">((L$125/MAX($K$125:$BC$125))*-($E59/12))*L$97</f>
        <v>0</v>
      </c>
      <c r="M59" s="1">
        <f t="shared" si="109"/>
        <v>0</v>
      </c>
      <c r="N59" s="1">
        <f t="shared" si="109"/>
        <v>0</v>
      </c>
      <c r="O59" s="1">
        <f t="shared" si="109"/>
        <v>0</v>
      </c>
      <c r="P59" s="1">
        <f t="shared" si="109"/>
        <v>0</v>
      </c>
      <c r="Q59" s="1">
        <f t="shared" si="109"/>
        <v>0</v>
      </c>
      <c r="R59" s="1">
        <f t="shared" si="109"/>
        <v>0</v>
      </c>
      <c r="S59" s="1">
        <f t="shared" si="109"/>
        <v>0</v>
      </c>
      <c r="T59" s="1">
        <f t="shared" si="109"/>
        <v>0</v>
      </c>
      <c r="U59" s="1">
        <f t="shared" si="109"/>
        <v>0</v>
      </c>
      <c r="V59" s="1">
        <f t="shared" si="109"/>
        <v>0</v>
      </c>
      <c r="W59" s="1">
        <f t="shared" si="109"/>
        <v>0</v>
      </c>
      <c r="X59" s="1">
        <f t="shared" si="109"/>
        <v>0</v>
      </c>
      <c r="Y59" s="1">
        <f t="shared" si="109"/>
        <v>0</v>
      </c>
      <c r="Z59" s="1">
        <f t="shared" si="109"/>
        <v>0</v>
      </c>
      <c r="AA59" s="1">
        <f t="shared" si="109"/>
        <v>0</v>
      </c>
      <c r="AB59" s="1">
        <f t="shared" si="109"/>
        <v>0</v>
      </c>
      <c r="AC59" s="1">
        <f t="shared" si="109"/>
        <v>0</v>
      </c>
      <c r="AD59" s="1">
        <f t="shared" si="109"/>
        <v>0</v>
      </c>
      <c r="AE59" s="1">
        <f t="shared" si="109"/>
        <v>0</v>
      </c>
      <c r="AF59" s="1">
        <f t="shared" si="109"/>
        <v>0</v>
      </c>
      <c r="AG59" s="1">
        <f t="shared" si="109"/>
        <v>0</v>
      </c>
      <c r="AH59" s="1">
        <f t="shared" si="109"/>
        <v>0</v>
      </c>
      <c r="AI59" s="1">
        <f t="shared" si="109"/>
        <v>-4440.1731160896134</v>
      </c>
      <c r="AJ59" s="1">
        <f t="shared" si="109"/>
        <v>-7518.329938900205</v>
      </c>
      <c r="AK59" s="1">
        <f t="shared" si="109"/>
        <v>-10596.486761710794</v>
      </c>
      <c r="AL59" s="1">
        <f t="shared" si="109"/>
        <v>-13375</v>
      </c>
      <c r="AM59" s="1">
        <f t="shared" si="109"/>
        <v>-13375</v>
      </c>
      <c r="AN59" s="1">
        <f t="shared" si="109"/>
        <v>-13375</v>
      </c>
      <c r="AO59" s="1">
        <f t="shared" si="109"/>
        <v>-13375</v>
      </c>
      <c r="AP59" s="1">
        <f t="shared" si="109"/>
        <v>-13375</v>
      </c>
      <c r="AQ59" s="1">
        <f t="shared" si="109"/>
        <v>-13375</v>
      </c>
      <c r="AR59" s="1">
        <f t="shared" si="109"/>
        <v>-13375</v>
      </c>
      <c r="AS59" s="1">
        <f t="shared" si="109"/>
        <v>-13375</v>
      </c>
      <c r="AT59" s="1">
        <f t="shared" si="109"/>
        <v>-13375</v>
      </c>
      <c r="AU59" s="1">
        <f t="shared" si="109"/>
        <v>-13375</v>
      </c>
      <c r="AV59" s="1">
        <f t="shared" si="109"/>
        <v>-13812.5</v>
      </c>
      <c r="AW59" s="1">
        <f t="shared" si="109"/>
        <v>-13812.5</v>
      </c>
      <c r="AX59" s="1">
        <f t="shared" si="109"/>
        <v>-13812.5</v>
      </c>
      <c r="AY59" s="1">
        <f t="shared" si="109"/>
        <v>-13812.5</v>
      </c>
      <c r="AZ59" s="1">
        <f t="shared" si="109"/>
        <v>-13812.5</v>
      </c>
      <c r="BA59" s="1">
        <f t="shared" si="109"/>
        <v>-13812.5</v>
      </c>
      <c r="BB59" s="1">
        <f t="shared" si="109"/>
        <v>-13812.5</v>
      </c>
      <c r="BC59" s="1">
        <f t="shared" si="109"/>
        <v>-13812.5</v>
      </c>
      <c r="BD59" s="1">
        <f t="shared" si="109"/>
        <v>-13812.5</v>
      </c>
      <c r="BE59" s="1">
        <f t="shared" si="109"/>
        <v>-13812.5</v>
      </c>
      <c r="BF59" s="1">
        <f t="shared" si="109"/>
        <v>-13812.5</v>
      </c>
      <c r="BG59" s="1">
        <f t="shared" si="109"/>
        <v>-13812.5</v>
      </c>
      <c r="BH59" s="1">
        <f t="shared" si="109"/>
        <v>-14250.000000000002</v>
      </c>
      <c r="BI59" s="1">
        <f t="shared" si="109"/>
        <v>-14250.000000000002</v>
      </c>
      <c r="BJ59" s="1">
        <f t="shared" si="109"/>
        <v>-14250.000000000002</v>
      </c>
      <c r="BK59" s="1">
        <f t="shared" si="109"/>
        <v>-14250.000000000002</v>
      </c>
      <c r="BL59" s="1">
        <f t="shared" si="109"/>
        <v>-14250.000000000002</v>
      </c>
      <c r="BM59" s="1">
        <f t="shared" si="109"/>
        <v>-14250.000000000002</v>
      </c>
      <c r="BN59" s="1">
        <f t="shared" si="109"/>
        <v>0</v>
      </c>
      <c r="BO59" s="1">
        <f t="shared" si="109"/>
        <v>0</v>
      </c>
      <c r="BP59" s="1">
        <f t="shared" si="109"/>
        <v>0</v>
      </c>
      <c r="BQ59" s="1">
        <f t="shared" si="109"/>
        <v>0</v>
      </c>
      <c r="BR59" s="1">
        <f t="shared" si="109"/>
        <v>0</v>
      </c>
      <c r="BS59" s="1">
        <f t="shared" si="109"/>
        <v>0</v>
      </c>
      <c r="BT59" s="1">
        <f t="shared" si="109"/>
        <v>0</v>
      </c>
      <c r="BU59" s="1">
        <f t="shared" si="109"/>
        <v>0</v>
      </c>
      <c r="BV59" s="1">
        <f t="shared" si="109"/>
        <v>0</v>
      </c>
      <c r="BW59" s="1">
        <f t="shared" si="109"/>
        <v>0</v>
      </c>
      <c r="BX59" s="1">
        <f t="shared" ref="BX59:CY63" si="110">((BX$125/MAX($K$125:$BC$125))*-($E59/12))*BX$97</f>
        <v>0</v>
      </c>
      <c r="BY59" s="1">
        <f t="shared" si="110"/>
        <v>0</v>
      </c>
      <c r="BZ59" s="1">
        <f t="shared" si="110"/>
        <v>0</v>
      </c>
      <c r="CA59" s="1">
        <f t="shared" si="110"/>
        <v>0</v>
      </c>
      <c r="CB59" s="1">
        <f t="shared" si="110"/>
        <v>0</v>
      </c>
      <c r="CC59" s="1">
        <f t="shared" si="110"/>
        <v>0</v>
      </c>
      <c r="CD59" s="1">
        <f t="shared" si="110"/>
        <v>0</v>
      </c>
      <c r="CE59" s="1">
        <f t="shared" si="110"/>
        <v>0</v>
      </c>
      <c r="CF59" s="1">
        <f t="shared" si="110"/>
        <v>0</v>
      </c>
      <c r="CG59" s="1">
        <f t="shared" si="110"/>
        <v>0</v>
      </c>
      <c r="CH59" s="1">
        <f t="shared" si="110"/>
        <v>0</v>
      </c>
      <c r="CI59" s="1">
        <f t="shared" si="110"/>
        <v>0</v>
      </c>
      <c r="CJ59" s="1">
        <f t="shared" si="110"/>
        <v>0</v>
      </c>
      <c r="CK59" s="1">
        <f t="shared" si="110"/>
        <v>0</v>
      </c>
      <c r="CL59" s="1">
        <f t="shared" si="110"/>
        <v>0</v>
      </c>
      <c r="CM59" s="1">
        <f t="shared" si="110"/>
        <v>0</v>
      </c>
      <c r="CN59" s="1">
        <f t="shared" si="110"/>
        <v>0</v>
      </c>
      <c r="CO59" s="1">
        <f t="shared" si="110"/>
        <v>0</v>
      </c>
      <c r="CP59" s="1">
        <f t="shared" si="110"/>
        <v>0</v>
      </c>
      <c r="CQ59" s="1">
        <f t="shared" si="110"/>
        <v>0</v>
      </c>
      <c r="CR59" s="1">
        <f t="shared" si="110"/>
        <v>0</v>
      </c>
      <c r="CS59" s="1">
        <f t="shared" si="110"/>
        <v>0</v>
      </c>
      <c r="CT59" s="1">
        <f t="shared" si="110"/>
        <v>0</v>
      </c>
      <c r="CU59" s="1">
        <f t="shared" si="110"/>
        <v>0</v>
      </c>
      <c r="CV59" s="1">
        <f t="shared" si="110"/>
        <v>0</v>
      </c>
      <c r="CW59" s="1">
        <f t="shared" si="110"/>
        <v>0</v>
      </c>
      <c r="CX59" s="1">
        <f t="shared" si="110"/>
        <v>0</v>
      </c>
      <c r="CY59" s="1">
        <f t="shared" si="110"/>
        <v>0</v>
      </c>
    </row>
    <row r="60" spans="2:103" x14ac:dyDescent="0.25">
      <c r="B60" s="5" t="s">
        <v>84</v>
      </c>
      <c r="C60" s="47">
        <v>36000</v>
      </c>
      <c r="D60" s="6">
        <v>4</v>
      </c>
      <c r="E60" s="5">
        <f t="shared" si="106"/>
        <v>144000</v>
      </c>
      <c r="H60" s="43" t="str">
        <f t="shared" si="107"/>
        <v>Asst Manager / Front of House Payroll</v>
      </c>
      <c r="I60" s="56">
        <f t="shared" si="108"/>
        <v>-391252.79022403259</v>
      </c>
      <c r="J60" s="43"/>
      <c r="K60" s="43">
        <f t="shared" ref="K60:Z64" si="111">((K$125/MAX($K$125:$BC$125))*-($E60/12))*K$97</f>
        <v>0</v>
      </c>
      <c r="L60" s="43">
        <f t="shared" si="111"/>
        <v>0</v>
      </c>
      <c r="M60" s="43">
        <f t="shared" si="111"/>
        <v>0</v>
      </c>
      <c r="N60" s="43">
        <f t="shared" si="111"/>
        <v>0</v>
      </c>
      <c r="O60" s="43">
        <f t="shared" si="111"/>
        <v>0</v>
      </c>
      <c r="P60" s="43">
        <f t="shared" si="111"/>
        <v>0</v>
      </c>
      <c r="Q60" s="43">
        <f t="shared" si="111"/>
        <v>0</v>
      </c>
      <c r="R60" s="43">
        <f t="shared" si="111"/>
        <v>0</v>
      </c>
      <c r="S60" s="43">
        <f t="shared" si="111"/>
        <v>0</v>
      </c>
      <c r="T60" s="43">
        <f t="shared" si="111"/>
        <v>0</v>
      </c>
      <c r="U60" s="43">
        <f t="shared" si="111"/>
        <v>0</v>
      </c>
      <c r="V60" s="43">
        <f t="shared" si="111"/>
        <v>0</v>
      </c>
      <c r="W60" s="43">
        <f t="shared" si="111"/>
        <v>0</v>
      </c>
      <c r="X60" s="43">
        <f t="shared" si="111"/>
        <v>0</v>
      </c>
      <c r="Y60" s="43">
        <f t="shared" si="111"/>
        <v>0</v>
      </c>
      <c r="Z60" s="43">
        <f t="shared" si="111"/>
        <v>0</v>
      </c>
      <c r="AA60" s="43">
        <f t="shared" si="109"/>
        <v>0</v>
      </c>
      <c r="AB60" s="43">
        <f t="shared" si="109"/>
        <v>0</v>
      </c>
      <c r="AC60" s="43">
        <f t="shared" si="109"/>
        <v>0</v>
      </c>
      <c r="AD60" s="43">
        <f t="shared" si="109"/>
        <v>0</v>
      </c>
      <c r="AE60" s="43">
        <f t="shared" si="109"/>
        <v>0</v>
      </c>
      <c r="AF60" s="43">
        <f t="shared" si="109"/>
        <v>0</v>
      </c>
      <c r="AG60" s="43">
        <f t="shared" si="109"/>
        <v>0</v>
      </c>
      <c r="AH60" s="43">
        <f t="shared" si="109"/>
        <v>0</v>
      </c>
      <c r="AI60" s="43">
        <f t="shared" si="109"/>
        <v>-4262.5661914460288</v>
      </c>
      <c r="AJ60" s="43">
        <f t="shared" si="109"/>
        <v>-7217.5967413441967</v>
      </c>
      <c r="AK60" s="43">
        <f t="shared" si="109"/>
        <v>-10172.627291242363</v>
      </c>
      <c r="AL60" s="43">
        <f t="shared" si="109"/>
        <v>-12840</v>
      </c>
      <c r="AM60" s="43">
        <f t="shared" si="109"/>
        <v>-12840</v>
      </c>
      <c r="AN60" s="43">
        <f t="shared" si="109"/>
        <v>-12840</v>
      </c>
      <c r="AO60" s="43">
        <f t="shared" si="109"/>
        <v>-12840</v>
      </c>
      <c r="AP60" s="43">
        <f t="shared" si="109"/>
        <v>-12840</v>
      </c>
      <c r="AQ60" s="43">
        <f t="shared" si="109"/>
        <v>-12840</v>
      </c>
      <c r="AR60" s="43">
        <f t="shared" si="109"/>
        <v>-12840</v>
      </c>
      <c r="AS60" s="43">
        <f t="shared" si="109"/>
        <v>-12840</v>
      </c>
      <c r="AT60" s="43">
        <f t="shared" si="109"/>
        <v>-12840</v>
      </c>
      <c r="AU60" s="43">
        <f t="shared" si="109"/>
        <v>-12840</v>
      </c>
      <c r="AV60" s="43">
        <f t="shared" si="109"/>
        <v>-13260</v>
      </c>
      <c r="AW60" s="43">
        <f t="shared" si="109"/>
        <v>-13260</v>
      </c>
      <c r="AX60" s="43">
        <f t="shared" si="109"/>
        <v>-13260</v>
      </c>
      <c r="AY60" s="43">
        <f t="shared" si="109"/>
        <v>-13260</v>
      </c>
      <c r="AZ60" s="43">
        <f t="shared" si="109"/>
        <v>-13260</v>
      </c>
      <c r="BA60" s="43">
        <f t="shared" si="109"/>
        <v>-13260</v>
      </c>
      <c r="BB60" s="43">
        <f t="shared" si="109"/>
        <v>-13260</v>
      </c>
      <c r="BC60" s="43">
        <f t="shared" si="109"/>
        <v>-13260</v>
      </c>
      <c r="BD60" s="43">
        <f t="shared" si="109"/>
        <v>-13260</v>
      </c>
      <c r="BE60" s="43">
        <f t="shared" si="109"/>
        <v>-13260</v>
      </c>
      <c r="BF60" s="43">
        <f t="shared" si="109"/>
        <v>-13260</v>
      </c>
      <c r="BG60" s="43">
        <f t="shared" si="109"/>
        <v>-13260</v>
      </c>
      <c r="BH60" s="43">
        <f t="shared" si="109"/>
        <v>-13680.000000000002</v>
      </c>
      <c r="BI60" s="43">
        <f t="shared" si="109"/>
        <v>-13680.000000000002</v>
      </c>
      <c r="BJ60" s="43">
        <f t="shared" si="109"/>
        <v>-13680.000000000002</v>
      </c>
      <c r="BK60" s="43">
        <f t="shared" si="109"/>
        <v>-13680.000000000002</v>
      </c>
      <c r="BL60" s="43">
        <f t="shared" si="109"/>
        <v>-13680.000000000002</v>
      </c>
      <c r="BM60" s="43">
        <f t="shared" si="109"/>
        <v>-13680.000000000002</v>
      </c>
      <c r="BN60" s="43">
        <f t="shared" si="109"/>
        <v>0</v>
      </c>
      <c r="BO60" s="43">
        <f t="shared" si="109"/>
        <v>0</v>
      </c>
      <c r="BP60" s="43">
        <f t="shared" si="109"/>
        <v>0</v>
      </c>
      <c r="BQ60" s="43">
        <f t="shared" si="109"/>
        <v>0</v>
      </c>
      <c r="BR60" s="43">
        <f t="shared" si="109"/>
        <v>0</v>
      </c>
      <c r="BS60" s="43">
        <f t="shared" si="109"/>
        <v>0</v>
      </c>
      <c r="BT60" s="43">
        <f t="shared" si="109"/>
        <v>0</v>
      </c>
      <c r="BU60" s="43">
        <f t="shared" si="109"/>
        <v>0</v>
      </c>
      <c r="BV60" s="43">
        <f t="shared" si="109"/>
        <v>0</v>
      </c>
      <c r="BW60" s="43">
        <f t="shared" si="109"/>
        <v>0</v>
      </c>
      <c r="BX60" s="43">
        <f t="shared" si="110"/>
        <v>0</v>
      </c>
      <c r="BY60" s="43">
        <f t="shared" si="110"/>
        <v>0</v>
      </c>
      <c r="BZ60" s="43">
        <f t="shared" si="110"/>
        <v>0</v>
      </c>
      <c r="CA60" s="43">
        <f t="shared" si="110"/>
        <v>0</v>
      </c>
      <c r="CB60" s="43">
        <f t="shared" si="110"/>
        <v>0</v>
      </c>
      <c r="CC60" s="43">
        <f t="shared" si="110"/>
        <v>0</v>
      </c>
      <c r="CD60" s="43">
        <f t="shared" si="110"/>
        <v>0</v>
      </c>
      <c r="CE60" s="43">
        <f t="shared" si="110"/>
        <v>0</v>
      </c>
      <c r="CF60" s="43">
        <f t="shared" si="110"/>
        <v>0</v>
      </c>
      <c r="CG60" s="43">
        <f t="shared" si="110"/>
        <v>0</v>
      </c>
      <c r="CH60" s="43">
        <f t="shared" si="110"/>
        <v>0</v>
      </c>
      <c r="CI60" s="43">
        <f t="shared" si="110"/>
        <v>0</v>
      </c>
      <c r="CJ60" s="43">
        <f t="shared" si="110"/>
        <v>0</v>
      </c>
      <c r="CK60" s="43">
        <f t="shared" si="110"/>
        <v>0</v>
      </c>
      <c r="CL60" s="43">
        <f t="shared" si="110"/>
        <v>0</v>
      </c>
      <c r="CM60" s="43">
        <f t="shared" si="110"/>
        <v>0</v>
      </c>
      <c r="CN60" s="43">
        <f t="shared" si="110"/>
        <v>0</v>
      </c>
      <c r="CO60" s="43">
        <f t="shared" si="110"/>
        <v>0</v>
      </c>
      <c r="CP60" s="43">
        <f t="shared" si="110"/>
        <v>0</v>
      </c>
      <c r="CQ60" s="43">
        <f t="shared" si="110"/>
        <v>0</v>
      </c>
      <c r="CR60" s="43">
        <f t="shared" si="110"/>
        <v>0</v>
      </c>
      <c r="CS60" s="43">
        <f t="shared" si="110"/>
        <v>0</v>
      </c>
      <c r="CT60" s="43">
        <f t="shared" si="110"/>
        <v>0</v>
      </c>
      <c r="CU60" s="43">
        <f t="shared" si="110"/>
        <v>0</v>
      </c>
      <c r="CV60" s="43">
        <f t="shared" si="110"/>
        <v>0</v>
      </c>
      <c r="CW60" s="43">
        <f t="shared" si="110"/>
        <v>0</v>
      </c>
      <c r="CX60" s="43">
        <f t="shared" si="110"/>
        <v>0</v>
      </c>
      <c r="CY60" s="43">
        <f t="shared" si="110"/>
        <v>0</v>
      </c>
    </row>
    <row r="61" spans="2:103" x14ac:dyDescent="0.25">
      <c r="B61" s="5" t="s">
        <v>85</v>
      </c>
      <c r="C61" s="47">
        <v>40000</v>
      </c>
      <c r="D61" s="6">
        <v>3</v>
      </c>
      <c r="E61" s="5">
        <f t="shared" si="106"/>
        <v>120000</v>
      </c>
      <c r="H61" s="1" t="str">
        <f t="shared" si="107"/>
        <v>Leasing Agent</v>
      </c>
      <c r="I61" s="57">
        <f t="shared" si="108"/>
        <v>-326043.99185336049</v>
      </c>
      <c r="K61" s="1">
        <f t="shared" si="111"/>
        <v>0</v>
      </c>
      <c r="L61" s="1">
        <f t="shared" ref="L61:BW64" si="112">((L$125/MAX($K$125:$BC$125))*-($E61/12))*L$97</f>
        <v>0</v>
      </c>
      <c r="M61" s="1">
        <f t="shared" si="112"/>
        <v>0</v>
      </c>
      <c r="N61" s="1">
        <f t="shared" si="112"/>
        <v>0</v>
      </c>
      <c r="O61" s="1">
        <f t="shared" si="112"/>
        <v>0</v>
      </c>
      <c r="P61" s="1">
        <f t="shared" si="112"/>
        <v>0</v>
      </c>
      <c r="Q61" s="1">
        <f t="shared" si="112"/>
        <v>0</v>
      </c>
      <c r="R61" s="1">
        <f t="shared" si="112"/>
        <v>0</v>
      </c>
      <c r="S61" s="1">
        <f t="shared" si="112"/>
        <v>0</v>
      </c>
      <c r="T61" s="1">
        <f t="shared" si="112"/>
        <v>0</v>
      </c>
      <c r="U61" s="1">
        <f t="shared" si="112"/>
        <v>0</v>
      </c>
      <c r="V61" s="1">
        <f t="shared" si="112"/>
        <v>0</v>
      </c>
      <c r="W61" s="1">
        <f t="shared" si="112"/>
        <v>0</v>
      </c>
      <c r="X61" s="1">
        <f t="shared" si="112"/>
        <v>0</v>
      </c>
      <c r="Y61" s="1">
        <f t="shared" si="112"/>
        <v>0</v>
      </c>
      <c r="Z61" s="1">
        <f t="shared" si="112"/>
        <v>0</v>
      </c>
      <c r="AA61" s="1">
        <f t="shared" si="112"/>
        <v>0</v>
      </c>
      <c r="AB61" s="1">
        <f t="shared" si="112"/>
        <v>0</v>
      </c>
      <c r="AC61" s="1">
        <f t="shared" si="112"/>
        <v>0</v>
      </c>
      <c r="AD61" s="1">
        <f t="shared" si="112"/>
        <v>0</v>
      </c>
      <c r="AE61" s="1">
        <f t="shared" si="112"/>
        <v>0</v>
      </c>
      <c r="AF61" s="1">
        <f t="shared" si="112"/>
        <v>0</v>
      </c>
      <c r="AG61" s="1">
        <f t="shared" si="112"/>
        <v>0</v>
      </c>
      <c r="AH61" s="1">
        <f t="shared" si="112"/>
        <v>0</v>
      </c>
      <c r="AI61" s="1">
        <f t="shared" si="112"/>
        <v>-3552.1384928716907</v>
      </c>
      <c r="AJ61" s="1">
        <f t="shared" si="112"/>
        <v>-6014.6639511201638</v>
      </c>
      <c r="AK61" s="1">
        <f t="shared" si="112"/>
        <v>-8477.1894093686351</v>
      </c>
      <c r="AL61" s="1">
        <f t="shared" si="112"/>
        <v>-10700</v>
      </c>
      <c r="AM61" s="1">
        <f t="shared" si="112"/>
        <v>-10700</v>
      </c>
      <c r="AN61" s="1">
        <f t="shared" si="112"/>
        <v>-10700</v>
      </c>
      <c r="AO61" s="1">
        <f t="shared" si="112"/>
        <v>-10700</v>
      </c>
      <c r="AP61" s="1">
        <f t="shared" si="112"/>
        <v>-10700</v>
      </c>
      <c r="AQ61" s="1">
        <f t="shared" si="112"/>
        <v>-10700</v>
      </c>
      <c r="AR61" s="1">
        <f t="shared" si="112"/>
        <v>-10700</v>
      </c>
      <c r="AS61" s="1">
        <f t="shared" si="112"/>
        <v>-10700</v>
      </c>
      <c r="AT61" s="1">
        <f t="shared" si="112"/>
        <v>-10700</v>
      </c>
      <c r="AU61" s="1">
        <f t="shared" si="112"/>
        <v>-10700</v>
      </c>
      <c r="AV61" s="1">
        <f t="shared" si="112"/>
        <v>-11050</v>
      </c>
      <c r="AW61" s="1">
        <f t="shared" si="112"/>
        <v>-11050</v>
      </c>
      <c r="AX61" s="1">
        <f t="shared" si="112"/>
        <v>-11050</v>
      </c>
      <c r="AY61" s="1">
        <f t="shared" si="112"/>
        <v>-11050</v>
      </c>
      <c r="AZ61" s="1">
        <f t="shared" si="112"/>
        <v>-11050</v>
      </c>
      <c r="BA61" s="1">
        <f t="shared" si="112"/>
        <v>-11050</v>
      </c>
      <c r="BB61" s="1">
        <f t="shared" si="112"/>
        <v>-11050</v>
      </c>
      <c r="BC61" s="1">
        <f t="shared" si="112"/>
        <v>-11050</v>
      </c>
      <c r="BD61" s="1">
        <f t="shared" si="112"/>
        <v>-11050</v>
      </c>
      <c r="BE61" s="1">
        <f t="shared" si="112"/>
        <v>-11050</v>
      </c>
      <c r="BF61" s="1">
        <f t="shared" si="112"/>
        <v>-11050</v>
      </c>
      <c r="BG61" s="1">
        <f t="shared" si="112"/>
        <v>-11050</v>
      </c>
      <c r="BH61" s="1">
        <f t="shared" si="112"/>
        <v>-11400.000000000002</v>
      </c>
      <c r="BI61" s="1">
        <f t="shared" si="112"/>
        <v>-11400.000000000002</v>
      </c>
      <c r="BJ61" s="1">
        <f t="shared" si="112"/>
        <v>-11400.000000000002</v>
      </c>
      <c r="BK61" s="1">
        <f t="shared" si="112"/>
        <v>-11400.000000000002</v>
      </c>
      <c r="BL61" s="1">
        <f t="shared" si="112"/>
        <v>-11400.000000000002</v>
      </c>
      <c r="BM61" s="1">
        <f t="shared" si="112"/>
        <v>-11400.000000000002</v>
      </c>
      <c r="BN61" s="1">
        <f t="shared" si="112"/>
        <v>0</v>
      </c>
      <c r="BO61" s="1">
        <f t="shared" si="112"/>
        <v>0</v>
      </c>
      <c r="BP61" s="1">
        <f t="shared" si="112"/>
        <v>0</v>
      </c>
      <c r="BQ61" s="1">
        <f t="shared" si="112"/>
        <v>0</v>
      </c>
      <c r="BR61" s="1">
        <f t="shared" si="112"/>
        <v>0</v>
      </c>
      <c r="BS61" s="1">
        <f t="shared" si="112"/>
        <v>0</v>
      </c>
      <c r="BT61" s="1">
        <f t="shared" si="112"/>
        <v>0</v>
      </c>
      <c r="BU61" s="1">
        <f t="shared" si="112"/>
        <v>0</v>
      </c>
      <c r="BV61" s="1">
        <f t="shared" si="112"/>
        <v>0</v>
      </c>
      <c r="BW61" s="1">
        <f t="shared" si="112"/>
        <v>0</v>
      </c>
      <c r="BX61" s="1">
        <f t="shared" si="110"/>
        <v>0</v>
      </c>
      <c r="BY61" s="1">
        <f t="shared" si="110"/>
        <v>0</v>
      </c>
      <c r="BZ61" s="1">
        <f t="shared" si="110"/>
        <v>0</v>
      </c>
      <c r="CA61" s="1">
        <f t="shared" si="110"/>
        <v>0</v>
      </c>
      <c r="CB61" s="1">
        <f t="shared" si="110"/>
        <v>0</v>
      </c>
      <c r="CC61" s="1">
        <f t="shared" si="110"/>
        <v>0</v>
      </c>
      <c r="CD61" s="1">
        <f t="shared" si="110"/>
        <v>0</v>
      </c>
      <c r="CE61" s="1">
        <f t="shared" si="110"/>
        <v>0</v>
      </c>
      <c r="CF61" s="1">
        <f t="shared" si="110"/>
        <v>0</v>
      </c>
      <c r="CG61" s="1">
        <f t="shared" si="110"/>
        <v>0</v>
      </c>
      <c r="CH61" s="1">
        <f t="shared" si="110"/>
        <v>0</v>
      </c>
      <c r="CI61" s="1">
        <f t="shared" si="110"/>
        <v>0</v>
      </c>
      <c r="CJ61" s="1">
        <f t="shared" si="110"/>
        <v>0</v>
      </c>
      <c r="CK61" s="1">
        <f t="shared" si="110"/>
        <v>0</v>
      </c>
      <c r="CL61" s="1">
        <f t="shared" si="110"/>
        <v>0</v>
      </c>
      <c r="CM61" s="1">
        <f t="shared" si="110"/>
        <v>0</v>
      </c>
      <c r="CN61" s="1">
        <f t="shared" si="110"/>
        <v>0</v>
      </c>
      <c r="CO61" s="1">
        <f t="shared" si="110"/>
        <v>0</v>
      </c>
      <c r="CP61" s="1">
        <f t="shared" si="110"/>
        <v>0</v>
      </c>
      <c r="CQ61" s="1">
        <f t="shared" si="110"/>
        <v>0</v>
      </c>
      <c r="CR61" s="1">
        <f t="shared" si="110"/>
        <v>0</v>
      </c>
      <c r="CS61" s="1">
        <f t="shared" si="110"/>
        <v>0</v>
      </c>
      <c r="CT61" s="1">
        <f t="shared" si="110"/>
        <v>0</v>
      </c>
      <c r="CU61" s="1">
        <f t="shared" si="110"/>
        <v>0</v>
      </c>
      <c r="CV61" s="1">
        <f t="shared" si="110"/>
        <v>0</v>
      </c>
      <c r="CW61" s="1">
        <f t="shared" si="110"/>
        <v>0</v>
      </c>
      <c r="CX61" s="1">
        <f t="shared" si="110"/>
        <v>0</v>
      </c>
      <c r="CY61" s="1">
        <f t="shared" si="110"/>
        <v>0</v>
      </c>
    </row>
    <row r="62" spans="2:103" x14ac:dyDescent="0.25">
      <c r="B62" s="5" t="s">
        <v>86</v>
      </c>
      <c r="C62" s="47">
        <v>45000</v>
      </c>
      <c r="D62" s="6">
        <v>4</v>
      </c>
      <c r="E62" s="5">
        <f t="shared" si="106"/>
        <v>180000</v>
      </c>
      <c r="H62" s="43" t="str">
        <f t="shared" si="107"/>
        <v>Senior Maintenance</v>
      </c>
      <c r="I62" s="56">
        <f t="shared" si="108"/>
        <v>-489065.98778004071</v>
      </c>
      <c r="J62" s="43"/>
      <c r="K62" s="43">
        <f t="shared" si="111"/>
        <v>0</v>
      </c>
      <c r="L62" s="43">
        <f t="shared" si="112"/>
        <v>0</v>
      </c>
      <c r="M62" s="43">
        <f t="shared" si="112"/>
        <v>0</v>
      </c>
      <c r="N62" s="43">
        <f t="shared" si="112"/>
        <v>0</v>
      </c>
      <c r="O62" s="43">
        <f t="shared" si="112"/>
        <v>0</v>
      </c>
      <c r="P62" s="43">
        <f t="shared" si="112"/>
        <v>0</v>
      </c>
      <c r="Q62" s="43">
        <f t="shared" si="112"/>
        <v>0</v>
      </c>
      <c r="R62" s="43">
        <f t="shared" si="112"/>
        <v>0</v>
      </c>
      <c r="S62" s="43">
        <f t="shared" si="112"/>
        <v>0</v>
      </c>
      <c r="T62" s="43">
        <f t="shared" si="112"/>
        <v>0</v>
      </c>
      <c r="U62" s="43">
        <f t="shared" si="112"/>
        <v>0</v>
      </c>
      <c r="V62" s="43">
        <f t="shared" si="112"/>
        <v>0</v>
      </c>
      <c r="W62" s="43">
        <f t="shared" si="112"/>
        <v>0</v>
      </c>
      <c r="X62" s="43">
        <f t="shared" si="112"/>
        <v>0</v>
      </c>
      <c r="Y62" s="43">
        <f t="shared" si="112"/>
        <v>0</v>
      </c>
      <c r="Z62" s="43">
        <f t="shared" si="112"/>
        <v>0</v>
      </c>
      <c r="AA62" s="43">
        <f t="shared" si="112"/>
        <v>0</v>
      </c>
      <c r="AB62" s="43">
        <f t="shared" si="112"/>
        <v>0</v>
      </c>
      <c r="AC62" s="43">
        <f t="shared" si="112"/>
        <v>0</v>
      </c>
      <c r="AD62" s="43">
        <f t="shared" si="112"/>
        <v>0</v>
      </c>
      <c r="AE62" s="43">
        <f t="shared" si="112"/>
        <v>0</v>
      </c>
      <c r="AF62" s="43">
        <f t="shared" si="112"/>
        <v>0</v>
      </c>
      <c r="AG62" s="43">
        <f t="shared" si="112"/>
        <v>0</v>
      </c>
      <c r="AH62" s="43">
        <f t="shared" si="112"/>
        <v>0</v>
      </c>
      <c r="AI62" s="43">
        <f t="shared" si="112"/>
        <v>-5328.207739307536</v>
      </c>
      <c r="AJ62" s="43">
        <f t="shared" si="112"/>
        <v>-9021.9959266802452</v>
      </c>
      <c r="AK62" s="43">
        <f t="shared" si="112"/>
        <v>-12715.784114052954</v>
      </c>
      <c r="AL62" s="43">
        <f t="shared" si="112"/>
        <v>-16050.000000000002</v>
      </c>
      <c r="AM62" s="43">
        <f t="shared" si="112"/>
        <v>-16050.000000000002</v>
      </c>
      <c r="AN62" s="43">
        <f t="shared" si="112"/>
        <v>-16050.000000000002</v>
      </c>
      <c r="AO62" s="43">
        <f t="shared" si="112"/>
        <v>-16050.000000000002</v>
      </c>
      <c r="AP62" s="43">
        <f t="shared" si="112"/>
        <v>-16050.000000000002</v>
      </c>
      <c r="AQ62" s="43">
        <f t="shared" si="112"/>
        <v>-16050.000000000002</v>
      </c>
      <c r="AR62" s="43">
        <f t="shared" si="112"/>
        <v>-16050.000000000002</v>
      </c>
      <c r="AS62" s="43">
        <f t="shared" si="112"/>
        <v>-16050.000000000002</v>
      </c>
      <c r="AT62" s="43">
        <f t="shared" si="112"/>
        <v>-16050.000000000002</v>
      </c>
      <c r="AU62" s="43">
        <f t="shared" si="112"/>
        <v>-16050.000000000002</v>
      </c>
      <c r="AV62" s="43">
        <f t="shared" si="112"/>
        <v>-16575</v>
      </c>
      <c r="AW62" s="43">
        <f t="shared" si="112"/>
        <v>-16575</v>
      </c>
      <c r="AX62" s="43">
        <f t="shared" si="112"/>
        <v>-16575</v>
      </c>
      <c r="AY62" s="43">
        <f t="shared" si="112"/>
        <v>-16575</v>
      </c>
      <c r="AZ62" s="43">
        <f t="shared" si="112"/>
        <v>-16575</v>
      </c>
      <c r="BA62" s="43">
        <f t="shared" si="112"/>
        <v>-16575</v>
      </c>
      <c r="BB62" s="43">
        <f t="shared" si="112"/>
        <v>-16575</v>
      </c>
      <c r="BC62" s="43">
        <f t="shared" si="112"/>
        <v>-16575</v>
      </c>
      <c r="BD62" s="43">
        <f t="shared" si="112"/>
        <v>-16575</v>
      </c>
      <c r="BE62" s="43">
        <f t="shared" si="112"/>
        <v>-16575</v>
      </c>
      <c r="BF62" s="43">
        <f t="shared" si="112"/>
        <v>-16575</v>
      </c>
      <c r="BG62" s="43">
        <f t="shared" si="112"/>
        <v>-16575</v>
      </c>
      <c r="BH62" s="43">
        <f t="shared" si="112"/>
        <v>-17100.000000000004</v>
      </c>
      <c r="BI62" s="43">
        <f t="shared" si="112"/>
        <v>-17100.000000000004</v>
      </c>
      <c r="BJ62" s="43">
        <f t="shared" si="112"/>
        <v>-17100.000000000004</v>
      </c>
      <c r="BK62" s="43">
        <f t="shared" si="112"/>
        <v>-17100.000000000004</v>
      </c>
      <c r="BL62" s="43">
        <f t="shared" si="112"/>
        <v>-17100.000000000004</v>
      </c>
      <c r="BM62" s="43">
        <f t="shared" si="112"/>
        <v>-17100.000000000004</v>
      </c>
      <c r="BN62" s="43">
        <f t="shared" si="112"/>
        <v>0</v>
      </c>
      <c r="BO62" s="43">
        <f t="shared" si="112"/>
        <v>0</v>
      </c>
      <c r="BP62" s="43">
        <f t="shared" si="112"/>
        <v>0</v>
      </c>
      <c r="BQ62" s="43">
        <f t="shared" si="112"/>
        <v>0</v>
      </c>
      <c r="BR62" s="43">
        <f t="shared" si="112"/>
        <v>0</v>
      </c>
      <c r="BS62" s="43">
        <f t="shared" si="112"/>
        <v>0</v>
      </c>
      <c r="BT62" s="43">
        <f t="shared" si="112"/>
        <v>0</v>
      </c>
      <c r="BU62" s="43">
        <f t="shared" si="112"/>
        <v>0</v>
      </c>
      <c r="BV62" s="43">
        <f t="shared" si="112"/>
        <v>0</v>
      </c>
      <c r="BW62" s="43">
        <f t="shared" si="112"/>
        <v>0</v>
      </c>
      <c r="BX62" s="43">
        <f t="shared" si="110"/>
        <v>0</v>
      </c>
      <c r="BY62" s="43">
        <f t="shared" si="110"/>
        <v>0</v>
      </c>
      <c r="BZ62" s="43">
        <f t="shared" si="110"/>
        <v>0</v>
      </c>
      <c r="CA62" s="43">
        <f t="shared" si="110"/>
        <v>0</v>
      </c>
      <c r="CB62" s="43">
        <f t="shared" si="110"/>
        <v>0</v>
      </c>
      <c r="CC62" s="43">
        <f t="shared" si="110"/>
        <v>0</v>
      </c>
      <c r="CD62" s="43">
        <f t="shared" si="110"/>
        <v>0</v>
      </c>
      <c r="CE62" s="43">
        <f t="shared" si="110"/>
        <v>0</v>
      </c>
      <c r="CF62" s="43">
        <f t="shared" si="110"/>
        <v>0</v>
      </c>
      <c r="CG62" s="43">
        <f t="shared" si="110"/>
        <v>0</v>
      </c>
      <c r="CH62" s="43">
        <f t="shared" si="110"/>
        <v>0</v>
      </c>
      <c r="CI62" s="43">
        <f t="shared" si="110"/>
        <v>0</v>
      </c>
      <c r="CJ62" s="43">
        <f t="shared" si="110"/>
        <v>0</v>
      </c>
      <c r="CK62" s="43">
        <f t="shared" si="110"/>
        <v>0</v>
      </c>
      <c r="CL62" s="43">
        <f t="shared" si="110"/>
        <v>0</v>
      </c>
      <c r="CM62" s="43">
        <f t="shared" si="110"/>
        <v>0</v>
      </c>
      <c r="CN62" s="43">
        <f t="shared" si="110"/>
        <v>0</v>
      </c>
      <c r="CO62" s="43">
        <f t="shared" si="110"/>
        <v>0</v>
      </c>
      <c r="CP62" s="43">
        <f t="shared" si="110"/>
        <v>0</v>
      </c>
      <c r="CQ62" s="43">
        <f t="shared" si="110"/>
        <v>0</v>
      </c>
      <c r="CR62" s="43">
        <f t="shared" si="110"/>
        <v>0</v>
      </c>
      <c r="CS62" s="43">
        <f t="shared" si="110"/>
        <v>0</v>
      </c>
      <c r="CT62" s="43">
        <f t="shared" si="110"/>
        <v>0</v>
      </c>
      <c r="CU62" s="43">
        <f t="shared" si="110"/>
        <v>0</v>
      </c>
      <c r="CV62" s="43">
        <f t="shared" si="110"/>
        <v>0</v>
      </c>
      <c r="CW62" s="43">
        <f t="shared" si="110"/>
        <v>0</v>
      </c>
      <c r="CX62" s="43">
        <f t="shared" si="110"/>
        <v>0</v>
      </c>
      <c r="CY62" s="43">
        <f t="shared" si="110"/>
        <v>0</v>
      </c>
    </row>
    <row r="63" spans="2:103" x14ac:dyDescent="0.25">
      <c r="B63" s="5" t="s">
        <v>87</v>
      </c>
      <c r="C63" s="47">
        <v>30000</v>
      </c>
      <c r="D63" s="6">
        <v>6</v>
      </c>
      <c r="E63" s="5">
        <f t="shared" si="106"/>
        <v>180000</v>
      </c>
      <c r="H63" s="1" t="str">
        <f t="shared" si="107"/>
        <v>Assistant Maintenance</v>
      </c>
      <c r="I63" s="57">
        <f t="shared" si="108"/>
        <v>-489065.98778004071</v>
      </c>
      <c r="K63" s="1">
        <f t="shared" si="111"/>
        <v>0</v>
      </c>
      <c r="L63" s="1">
        <f t="shared" si="112"/>
        <v>0</v>
      </c>
      <c r="M63" s="1">
        <f t="shared" si="112"/>
        <v>0</v>
      </c>
      <c r="N63" s="1">
        <f t="shared" si="112"/>
        <v>0</v>
      </c>
      <c r="O63" s="1">
        <f t="shared" si="112"/>
        <v>0</v>
      </c>
      <c r="P63" s="1">
        <f t="shared" si="112"/>
        <v>0</v>
      </c>
      <c r="Q63" s="1">
        <f t="shared" si="112"/>
        <v>0</v>
      </c>
      <c r="R63" s="1">
        <f t="shared" si="112"/>
        <v>0</v>
      </c>
      <c r="S63" s="1">
        <f t="shared" si="112"/>
        <v>0</v>
      </c>
      <c r="T63" s="1">
        <f t="shared" si="112"/>
        <v>0</v>
      </c>
      <c r="U63" s="1">
        <f t="shared" si="112"/>
        <v>0</v>
      </c>
      <c r="V63" s="1">
        <f t="shared" si="112"/>
        <v>0</v>
      </c>
      <c r="W63" s="1">
        <f t="shared" si="112"/>
        <v>0</v>
      </c>
      <c r="X63" s="1">
        <f t="shared" si="112"/>
        <v>0</v>
      </c>
      <c r="Y63" s="1">
        <f t="shared" si="112"/>
        <v>0</v>
      </c>
      <c r="Z63" s="1">
        <f t="shared" si="112"/>
        <v>0</v>
      </c>
      <c r="AA63" s="1">
        <f t="shared" si="112"/>
        <v>0</v>
      </c>
      <c r="AB63" s="1">
        <f t="shared" si="112"/>
        <v>0</v>
      </c>
      <c r="AC63" s="1">
        <f t="shared" si="112"/>
        <v>0</v>
      </c>
      <c r="AD63" s="1">
        <f t="shared" si="112"/>
        <v>0</v>
      </c>
      <c r="AE63" s="1">
        <f t="shared" si="112"/>
        <v>0</v>
      </c>
      <c r="AF63" s="1">
        <f t="shared" si="112"/>
        <v>0</v>
      </c>
      <c r="AG63" s="1">
        <f t="shared" si="112"/>
        <v>0</v>
      </c>
      <c r="AH63" s="1">
        <f t="shared" si="112"/>
        <v>0</v>
      </c>
      <c r="AI63" s="1">
        <f t="shared" si="112"/>
        <v>-5328.207739307536</v>
      </c>
      <c r="AJ63" s="1">
        <f t="shared" si="112"/>
        <v>-9021.9959266802452</v>
      </c>
      <c r="AK63" s="1">
        <f t="shared" si="112"/>
        <v>-12715.784114052954</v>
      </c>
      <c r="AL63" s="1">
        <f t="shared" si="112"/>
        <v>-16050.000000000002</v>
      </c>
      <c r="AM63" s="1">
        <f t="shared" si="112"/>
        <v>-16050.000000000002</v>
      </c>
      <c r="AN63" s="1">
        <f t="shared" si="112"/>
        <v>-16050.000000000002</v>
      </c>
      <c r="AO63" s="1">
        <f t="shared" si="112"/>
        <v>-16050.000000000002</v>
      </c>
      <c r="AP63" s="1">
        <f t="shared" si="112"/>
        <v>-16050.000000000002</v>
      </c>
      <c r="AQ63" s="1">
        <f t="shared" si="112"/>
        <v>-16050.000000000002</v>
      </c>
      <c r="AR63" s="1">
        <f t="shared" si="112"/>
        <v>-16050.000000000002</v>
      </c>
      <c r="AS63" s="1">
        <f t="shared" si="112"/>
        <v>-16050.000000000002</v>
      </c>
      <c r="AT63" s="1">
        <f t="shared" si="112"/>
        <v>-16050.000000000002</v>
      </c>
      <c r="AU63" s="1">
        <f t="shared" si="112"/>
        <v>-16050.000000000002</v>
      </c>
      <c r="AV63" s="1">
        <f t="shared" si="112"/>
        <v>-16575</v>
      </c>
      <c r="AW63" s="1">
        <f t="shared" si="112"/>
        <v>-16575</v>
      </c>
      <c r="AX63" s="1">
        <f t="shared" si="112"/>
        <v>-16575</v>
      </c>
      <c r="AY63" s="1">
        <f t="shared" si="112"/>
        <v>-16575</v>
      </c>
      <c r="AZ63" s="1">
        <f t="shared" si="112"/>
        <v>-16575</v>
      </c>
      <c r="BA63" s="1">
        <f t="shared" si="112"/>
        <v>-16575</v>
      </c>
      <c r="BB63" s="1">
        <f t="shared" si="112"/>
        <v>-16575</v>
      </c>
      <c r="BC63" s="1">
        <f t="shared" si="112"/>
        <v>-16575</v>
      </c>
      <c r="BD63" s="1">
        <f t="shared" si="112"/>
        <v>-16575</v>
      </c>
      <c r="BE63" s="1">
        <f t="shared" si="112"/>
        <v>-16575</v>
      </c>
      <c r="BF63" s="1">
        <f t="shared" si="112"/>
        <v>-16575</v>
      </c>
      <c r="BG63" s="1">
        <f t="shared" si="112"/>
        <v>-16575</v>
      </c>
      <c r="BH63" s="1">
        <f t="shared" si="112"/>
        <v>-17100.000000000004</v>
      </c>
      <c r="BI63" s="1">
        <f t="shared" si="112"/>
        <v>-17100.000000000004</v>
      </c>
      <c r="BJ63" s="1">
        <f t="shared" si="112"/>
        <v>-17100.000000000004</v>
      </c>
      <c r="BK63" s="1">
        <f t="shared" si="112"/>
        <v>-17100.000000000004</v>
      </c>
      <c r="BL63" s="1">
        <f t="shared" si="112"/>
        <v>-17100.000000000004</v>
      </c>
      <c r="BM63" s="1">
        <f t="shared" si="112"/>
        <v>-17100.000000000004</v>
      </c>
      <c r="BN63" s="1">
        <f t="shared" si="112"/>
        <v>0</v>
      </c>
      <c r="BO63" s="1">
        <f t="shared" si="112"/>
        <v>0</v>
      </c>
      <c r="BP63" s="1">
        <f t="shared" si="112"/>
        <v>0</v>
      </c>
      <c r="BQ63" s="1">
        <f t="shared" si="112"/>
        <v>0</v>
      </c>
      <c r="BR63" s="1">
        <f t="shared" si="112"/>
        <v>0</v>
      </c>
      <c r="BS63" s="1">
        <f t="shared" si="112"/>
        <v>0</v>
      </c>
      <c r="BT63" s="1">
        <f t="shared" si="112"/>
        <v>0</v>
      </c>
      <c r="BU63" s="1">
        <f t="shared" si="112"/>
        <v>0</v>
      </c>
      <c r="BV63" s="1">
        <f t="shared" si="112"/>
        <v>0</v>
      </c>
      <c r="BW63" s="1">
        <f t="shared" si="112"/>
        <v>0</v>
      </c>
      <c r="BX63" s="1">
        <f t="shared" si="110"/>
        <v>0</v>
      </c>
      <c r="BY63" s="1">
        <f t="shared" si="110"/>
        <v>0</v>
      </c>
      <c r="BZ63" s="1">
        <f t="shared" si="110"/>
        <v>0</v>
      </c>
      <c r="CA63" s="1">
        <f t="shared" si="110"/>
        <v>0</v>
      </c>
      <c r="CB63" s="1">
        <f t="shared" si="110"/>
        <v>0</v>
      </c>
      <c r="CC63" s="1">
        <f t="shared" si="110"/>
        <v>0</v>
      </c>
      <c r="CD63" s="1">
        <f t="shared" si="110"/>
        <v>0</v>
      </c>
      <c r="CE63" s="1">
        <f t="shared" si="110"/>
        <v>0</v>
      </c>
      <c r="CF63" s="1">
        <f t="shared" si="110"/>
        <v>0</v>
      </c>
      <c r="CG63" s="1">
        <f t="shared" si="110"/>
        <v>0</v>
      </c>
      <c r="CH63" s="1">
        <f t="shared" si="110"/>
        <v>0</v>
      </c>
      <c r="CI63" s="1">
        <f t="shared" si="110"/>
        <v>0</v>
      </c>
      <c r="CJ63" s="1">
        <f t="shared" si="110"/>
        <v>0</v>
      </c>
      <c r="CK63" s="1">
        <f t="shared" si="110"/>
        <v>0</v>
      </c>
      <c r="CL63" s="1">
        <f t="shared" si="110"/>
        <v>0</v>
      </c>
      <c r="CM63" s="1">
        <f t="shared" si="110"/>
        <v>0</v>
      </c>
      <c r="CN63" s="1">
        <f t="shared" si="110"/>
        <v>0</v>
      </c>
      <c r="CO63" s="1">
        <f t="shared" si="110"/>
        <v>0</v>
      </c>
      <c r="CP63" s="1">
        <f t="shared" si="110"/>
        <v>0</v>
      </c>
      <c r="CQ63" s="1">
        <f t="shared" si="110"/>
        <v>0</v>
      </c>
      <c r="CR63" s="1">
        <f t="shared" si="110"/>
        <v>0</v>
      </c>
      <c r="CS63" s="1">
        <f t="shared" si="110"/>
        <v>0</v>
      </c>
      <c r="CT63" s="1">
        <f t="shared" si="110"/>
        <v>0</v>
      </c>
      <c r="CU63" s="1">
        <f t="shared" si="110"/>
        <v>0</v>
      </c>
      <c r="CV63" s="1">
        <f t="shared" si="110"/>
        <v>0</v>
      </c>
      <c r="CW63" s="1">
        <f t="shared" si="110"/>
        <v>0</v>
      </c>
      <c r="CX63" s="1">
        <f t="shared" si="110"/>
        <v>0</v>
      </c>
      <c r="CY63" s="1">
        <f t="shared" si="110"/>
        <v>0</v>
      </c>
    </row>
    <row r="64" spans="2:103" x14ac:dyDescent="0.25">
      <c r="B64" s="5" t="s">
        <v>88</v>
      </c>
      <c r="C64" s="47">
        <v>27500</v>
      </c>
      <c r="D64" s="6">
        <v>4</v>
      </c>
      <c r="E64" s="5">
        <f t="shared" si="106"/>
        <v>110000</v>
      </c>
      <c r="H64" s="43" t="str">
        <f t="shared" si="107"/>
        <v>Concierge</v>
      </c>
      <c r="I64" s="56">
        <f t="shared" si="108"/>
        <v>-298873.65919891367</v>
      </c>
      <c r="J64" s="43"/>
      <c r="K64" s="43">
        <f t="shared" si="111"/>
        <v>0</v>
      </c>
      <c r="L64" s="43">
        <f t="shared" si="112"/>
        <v>0</v>
      </c>
      <c r="M64" s="43">
        <f t="shared" si="112"/>
        <v>0</v>
      </c>
      <c r="N64" s="43">
        <f t="shared" si="112"/>
        <v>0</v>
      </c>
      <c r="O64" s="43">
        <f t="shared" si="112"/>
        <v>0</v>
      </c>
      <c r="P64" s="43">
        <f t="shared" si="112"/>
        <v>0</v>
      </c>
      <c r="Q64" s="43">
        <f t="shared" si="112"/>
        <v>0</v>
      </c>
      <c r="R64" s="43">
        <f t="shared" si="112"/>
        <v>0</v>
      </c>
      <c r="S64" s="43">
        <f t="shared" si="112"/>
        <v>0</v>
      </c>
      <c r="T64" s="43">
        <f t="shared" si="112"/>
        <v>0</v>
      </c>
      <c r="U64" s="43">
        <f t="shared" si="112"/>
        <v>0</v>
      </c>
      <c r="V64" s="43">
        <f t="shared" si="112"/>
        <v>0</v>
      </c>
      <c r="W64" s="43">
        <f t="shared" si="112"/>
        <v>0</v>
      </c>
      <c r="X64" s="43">
        <f t="shared" si="112"/>
        <v>0</v>
      </c>
      <c r="Y64" s="43">
        <f t="shared" si="112"/>
        <v>0</v>
      </c>
      <c r="Z64" s="43">
        <f t="shared" si="112"/>
        <v>0</v>
      </c>
      <c r="AA64" s="43">
        <f t="shared" si="112"/>
        <v>0</v>
      </c>
      <c r="AB64" s="43">
        <f t="shared" si="112"/>
        <v>0</v>
      </c>
      <c r="AC64" s="43">
        <f t="shared" si="112"/>
        <v>0</v>
      </c>
      <c r="AD64" s="43">
        <f t="shared" si="112"/>
        <v>0</v>
      </c>
      <c r="AE64" s="43">
        <f t="shared" si="112"/>
        <v>0</v>
      </c>
      <c r="AF64" s="43">
        <f t="shared" si="112"/>
        <v>0</v>
      </c>
      <c r="AG64" s="43">
        <f t="shared" si="112"/>
        <v>0</v>
      </c>
      <c r="AH64" s="43">
        <f t="shared" si="112"/>
        <v>0</v>
      </c>
      <c r="AI64" s="43">
        <f t="shared" si="112"/>
        <v>-3256.1269517990495</v>
      </c>
      <c r="AJ64" s="43">
        <f t="shared" si="112"/>
        <v>-5513.4419551934834</v>
      </c>
      <c r="AK64" s="43">
        <f t="shared" si="112"/>
        <v>-7770.7569585879164</v>
      </c>
      <c r="AL64" s="43">
        <f t="shared" si="112"/>
        <v>-9808.3333333333339</v>
      </c>
      <c r="AM64" s="43">
        <f t="shared" si="112"/>
        <v>-9808.3333333333339</v>
      </c>
      <c r="AN64" s="43">
        <f t="shared" si="112"/>
        <v>-9808.3333333333339</v>
      </c>
      <c r="AO64" s="43">
        <f t="shared" si="112"/>
        <v>-9808.3333333333339</v>
      </c>
      <c r="AP64" s="43">
        <f t="shared" si="112"/>
        <v>-9808.3333333333339</v>
      </c>
      <c r="AQ64" s="43">
        <f t="shared" si="112"/>
        <v>-9808.3333333333339</v>
      </c>
      <c r="AR64" s="43">
        <f t="shared" si="112"/>
        <v>-9808.3333333333339</v>
      </c>
      <c r="AS64" s="43">
        <f t="shared" si="112"/>
        <v>-9808.3333333333339</v>
      </c>
      <c r="AT64" s="43">
        <f t="shared" si="112"/>
        <v>-9808.3333333333339</v>
      </c>
      <c r="AU64" s="43">
        <f t="shared" si="112"/>
        <v>-9808.3333333333339</v>
      </c>
      <c r="AV64" s="43">
        <f t="shared" si="112"/>
        <v>-10129.166666666666</v>
      </c>
      <c r="AW64" s="43">
        <f t="shared" si="112"/>
        <v>-10129.166666666666</v>
      </c>
      <c r="AX64" s="43">
        <f t="shared" si="112"/>
        <v>-10129.166666666666</v>
      </c>
      <c r="AY64" s="43">
        <f t="shared" si="112"/>
        <v>-10129.166666666666</v>
      </c>
      <c r="AZ64" s="43">
        <f t="shared" si="112"/>
        <v>-10129.166666666666</v>
      </c>
      <c r="BA64" s="43">
        <f t="shared" si="112"/>
        <v>-10129.166666666666</v>
      </c>
      <c r="BB64" s="43">
        <f t="shared" si="112"/>
        <v>-10129.166666666666</v>
      </c>
      <c r="BC64" s="43">
        <f t="shared" si="112"/>
        <v>-10129.166666666666</v>
      </c>
      <c r="BD64" s="43">
        <f t="shared" si="112"/>
        <v>-10129.166666666666</v>
      </c>
      <c r="BE64" s="43">
        <f t="shared" si="112"/>
        <v>-10129.166666666666</v>
      </c>
      <c r="BF64" s="43">
        <f t="shared" si="112"/>
        <v>-10129.166666666666</v>
      </c>
      <c r="BG64" s="43">
        <f t="shared" si="112"/>
        <v>-10129.166666666666</v>
      </c>
      <c r="BH64" s="43">
        <f t="shared" si="112"/>
        <v>-10450</v>
      </c>
      <c r="BI64" s="43">
        <f t="shared" si="112"/>
        <v>-10450</v>
      </c>
      <c r="BJ64" s="43">
        <f t="shared" si="112"/>
        <v>-10450</v>
      </c>
      <c r="BK64" s="43">
        <f t="shared" si="112"/>
        <v>-10450</v>
      </c>
      <c r="BL64" s="43">
        <f t="shared" si="112"/>
        <v>-10450</v>
      </c>
      <c r="BM64" s="43">
        <f t="shared" si="112"/>
        <v>-10450</v>
      </c>
      <c r="BN64" s="43">
        <f t="shared" si="112"/>
        <v>0</v>
      </c>
      <c r="BO64" s="43">
        <f t="shared" si="112"/>
        <v>0</v>
      </c>
      <c r="BP64" s="43">
        <f t="shared" si="112"/>
        <v>0</v>
      </c>
      <c r="BQ64" s="43">
        <f t="shared" si="112"/>
        <v>0</v>
      </c>
      <c r="BR64" s="43">
        <f t="shared" si="112"/>
        <v>0</v>
      </c>
      <c r="BS64" s="43">
        <f t="shared" si="112"/>
        <v>0</v>
      </c>
      <c r="BT64" s="43">
        <f t="shared" si="112"/>
        <v>0</v>
      </c>
      <c r="BU64" s="43">
        <f t="shared" si="112"/>
        <v>0</v>
      </c>
      <c r="BV64" s="43">
        <f t="shared" si="112"/>
        <v>0</v>
      </c>
      <c r="BW64" s="43">
        <f t="shared" ref="BW64:CY64" si="113">((BW$125/MAX($K$125:$BC$125))*-($E64/12))*BW$97</f>
        <v>0</v>
      </c>
      <c r="BX64" s="43">
        <f t="shared" si="113"/>
        <v>0</v>
      </c>
      <c r="BY64" s="43">
        <f t="shared" si="113"/>
        <v>0</v>
      </c>
      <c r="BZ64" s="43">
        <f t="shared" si="113"/>
        <v>0</v>
      </c>
      <c r="CA64" s="43">
        <f t="shared" si="113"/>
        <v>0</v>
      </c>
      <c r="CB64" s="43">
        <f t="shared" si="113"/>
        <v>0</v>
      </c>
      <c r="CC64" s="43">
        <f t="shared" si="113"/>
        <v>0</v>
      </c>
      <c r="CD64" s="43">
        <f t="shared" si="113"/>
        <v>0</v>
      </c>
      <c r="CE64" s="43">
        <f t="shared" si="113"/>
        <v>0</v>
      </c>
      <c r="CF64" s="43">
        <f t="shared" si="113"/>
        <v>0</v>
      </c>
      <c r="CG64" s="43">
        <f t="shared" si="113"/>
        <v>0</v>
      </c>
      <c r="CH64" s="43">
        <f t="shared" si="113"/>
        <v>0</v>
      </c>
      <c r="CI64" s="43">
        <f t="shared" si="113"/>
        <v>0</v>
      </c>
      <c r="CJ64" s="43">
        <f t="shared" si="113"/>
        <v>0</v>
      </c>
      <c r="CK64" s="43">
        <f t="shared" si="113"/>
        <v>0</v>
      </c>
      <c r="CL64" s="43">
        <f t="shared" si="113"/>
        <v>0</v>
      </c>
      <c r="CM64" s="43">
        <f t="shared" si="113"/>
        <v>0</v>
      </c>
      <c r="CN64" s="43">
        <f t="shared" si="113"/>
        <v>0</v>
      </c>
      <c r="CO64" s="43">
        <f t="shared" si="113"/>
        <v>0</v>
      </c>
      <c r="CP64" s="43">
        <f t="shared" si="113"/>
        <v>0</v>
      </c>
      <c r="CQ64" s="43">
        <f t="shared" si="113"/>
        <v>0</v>
      </c>
      <c r="CR64" s="43">
        <f t="shared" si="113"/>
        <v>0</v>
      </c>
      <c r="CS64" s="43">
        <f t="shared" si="113"/>
        <v>0</v>
      </c>
      <c r="CT64" s="43">
        <f t="shared" si="113"/>
        <v>0</v>
      </c>
      <c r="CU64" s="43">
        <f t="shared" si="113"/>
        <v>0</v>
      </c>
      <c r="CV64" s="43">
        <f t="shared" si="113"/>
        <v>0</v>
      </c>
      <c r="CW64" s="43">
        <f t="shared" si="113"/>
        <v>0</v>
      </c>
      <c r="CX64" s="43">
        <f t="shared" si="113"/>
        <v>0</v>
      </c>
      <c r="CY64" s="43">
        <f t="shared" si="113"/>
        <v>0</v>
      </c>
    </row>
    <row r="65" spans="2:103" x14ac:dyDescent="0.25">
      <c r="B65" s="5" t="s">
        <v>89</v>
      </c>
      <c r="C65" s="6">
        <v>500</v>
      </c>
      <c r="D65" s="6"/>
      <c r="E65" s="5">
        <f>C100*C65</f>
        <v>11500</v>
      </c>
      <c r="H65" s="1" t="str">
        <f t="shared" si="107"/>
        <v>Initial Letting fee</v>
      </c>
      <c r="I65" s="57">
        <f t="shared" si="108"/>
        <v>-254105.00000000012</v>
      </c>
      <c r="K65" s="1">
        <f>(K2&lt;$C$96)*((K123-J123)*-$C$65+AND(K2&gt;EDATE('Accom_Phase Schedule'!$E$65,12),K2&lt;$C$96)*-$C$100*($C$65/12)*(K$125/MAX($K$125:$BC$125)))*K$97</f>
        <v>0</v>
      </c>
      <c r="L65" s="1">
        <f>(L2&lt;$C$96)*((L123-K123)*-$C$65+AND(L2&gt;EDATE('Accom_Phase Schedule'!$E$65,12),L2&lt;$C$96)*-$C$100*($C$65/12)*(L$125/MAX($K$125:$BC$125)))*L$97</f>
        <v>0</v>
      </c>
      <c r="M65" s="1">
        <f>(M2&lt;$C$96)*((M123-L123)*-$C$65+AND(M2&gt;EDATE('Accom_Phase Schedule'!$E$65,12),M2&lt;$C$96)*-$C$100*($C$65/12)*(M$125/MAX($K$125:$BC$125)))*M$97</f>
        <v>0</v>
      </c>
      <c r="N65" s="1">
        <f>(N2&lt;$C$96)*((N123-M123)*-$C$65+AND(N2&gt;EDATE('Accom_Phase Schedule'!$E$65,12),N2&lt;$C$96)*-$C$100*($C$65/12)*(N$125/MAX($K$125:$BC$125)))*N$97</f>
        <v>0</v>
      </c>
      <c r="O65" s="1">
        <f>(O2&lt;$C$96)*((O123-N123)*-$C$65+AND(O2&gt;EDATE('Accom_Phase Schedule'!$E$65,12),O2&lt;$C$96)*-$C$100*($C$65/12)*(O$125/MAX($K$125:$BC$125)))*O$97</f>
        <v>0</v>
      </c>
      <c r="P65" s="1">
        <f>(P2&lt;$C$96)*((P123-O123)*-$C$65+AND(P2&gt;EDATE('Accom_Phase Schedule'!$E$65,12),P2&lt;$C$96)*-$C$100*($C$65/12)*(P$125/MAX($K$125:$BC$125)))*P$97</f>
        <v>0</v>
      </c>
      <c r="Q65" s="1">
        <f>(Q2&lt;$C$96)*((Q123-P123)*-$C$65+AND(Q2&gt;EDATE('Accom_Phase Schedule'!$E$65,12),Q2&lt;$C$96)*-$C$100*($C$65/12)*(Q$125/MAX($K$125:$BC$125)))*Q$97</f>
        <v>0</v>
      </c>
      <c r="R65" s="1">
        <f>(R2&lt;$C$96)*((R123-Q123)*-$C$65+AND(R2&gt;EDATE('Accom_Phase Schedule'!$E$65,12),R2&lt;$C$96)*-$C$100*($C$65/12)*(R$125/MAX($K$125:$BC$125)))*R$97</f>
        <v>0</v>
      </c>
      <c r="S65" s="1">
        <f>(S2&lt;$C$96)*((S123-R123)*-$C$65+AND(S2&gt;EDATE('Accom_Phase Schedule'!$E$65,12),S2&lt;$C$96)*-$C$100*($C$65/12)*(S$125/MAX($K$125:$BC$125)))*S$97</f>
        <v>0</v>
      </c>
      <c r="T65" s="1">
        <f>(T2&lt;$C$96)*((T123-S123)*-$C$65+AND(T2&gt;EDATE('Accom_Phase Schedule'!$E$65,12),T2&lt;$C$96)*-$C$100*($C$65/12)*(T$125/MAX($K$125:$BC$125)))*T$97</f>
        <v>0</v>
      </c>
      <c r="U65" s="1">
        <f>(U2&lt;$C$96)*((U123-T123)*-$C$65+AND(U2&gt;EDATE('Accom_Phase Schedule'!$E$65,12),U2&lt;$C$96)*-$C$100*($C$65/12)*(U$125/MAX($K$125:$BC$125)))*U$97</f>
        <v>0</v>
      </c>
      <c r="V65" s="1">
        <f>(V2&lt;$C$96)*((V123-U123)*-$C$65+AND(V2&gt;EDATE('Accom_Phase Schedule'!$E$65,12),V2&lt;$C$96)*-$C$100*($C$65/12)*(V$125/MAX($K$125:$BC$125)))*V$97</f>
        <v>0</v>
      </c>
      <c r="W65" s="1">
        <f>(W2&lt;$C$96)*((W123-V123)*-$C$65+AND(W2&gt;EDATE('Accom_Phase Schedule'!$E$65,12),W2&lt;$C$96)*-$C$100*($C$65/12)*(W$125/MAX($K$125:$BC$125)))*W$97</f>
        <v>0</v>
      </c>
      <c r="X65" s="1">
        <f>(X2&lt;$C$96)*((X123-W123)*-$C$65+AND(X2&gt;EDATE('Accom_Phase Schedule'!$E$65,12),X2&lt;$C$96)*-$C$100*($C$65/12)*(X$125/MAX($K$125:$BC$125)))*X$97</f>
        <v>0</v>
      </c>
      <c r="Y65" s="1">
        <f>(Y2&lt;$C$96)*((Y123-X123)*-$C$65+AND(Y2&gt;EDATE('Accom_Phase Schedule'!$E$65,12),Y2&lt;$C$96)*-$C$100*($C$65/12)*(Y$125/MAX($K$125:$BC$125)))*Y$97</f>
        <v>0</v>
      </c>
      <c r="Z65" s="1">
        <f>(Z2&lt;$C$96)*((Z123-Y123)*-$C$65+AND(Z2&gt;EDATE('Accom_Phase Schedule'!$E$65,12),Z2&lt;$C$96)*-$C$100*($C$65/12)*(Z$125/MAX($K$125:$BC$125)))*Z$97</f>
        <v>0</v>
      </c>
      <c r="AA65" s="1">
        <f>(AA2&lt;$C$96)*((AA123-Z123)*-$C$65+AND(AA2&gt;EDATE('Accom_Phase Schedule'!$E$65,12),AA2&lt;$C$96)*-$C$100*($C$65/12)*(AA$125/MAX($K$125:$BC$125)))*AA$97</f>
        <v>0</v>
      </c>
      <c r="AB65" s="1">
        <f>(AB2&lt;$C$96)*((AB123-AA123)*-$C$65+AND(AB2&gt;EDATE('Accom_Phase Schedule'!$E$65,12),AB2&lt;$C$96)*-$C$100*($C$65/12)*(AB$125/MAX($K$125:$BC$125)))*AB$97</f>
        <v>0</v>
      </c>
      <c r="AC65" s="1">
        <f>(AC2&lt;$C$96)*((AC123-AB123)*-$C$65+AND(AC2&gt;EDATE('Accom_Phase Schedule'!$E$65,12),AC2&lt;$C$96)*-$C$100*($C$65/12)*(AC$125/MAX($K$125:$BC$125)))*AC$97</f>
        <v>0</v>
      </c>
      <c r="AD65" s="1">
        <f>(AD2&lt;$C$96)*((AD123-AC123)*-$C$65+AND(AD2&gt;EDATE('Accom_Phase Schedule'!$E$65,12),AD2&lt;$C$96)*-$C$100*($C$65/12)*(AD$125/MAX($K$125:$BC$125)))*AD$97</f>
        <v>0</v>
      </c>
      <c r="AE65" s="1">
        <f>(AE2&lt;$C$96)*((AE123-AD123)*-$C$65+AND(AE2&gt;EDATE('Accom_Phase Schedule'!$E$65,12),AE2&lt;$C$96)*-$C$100*($C$65/12)*(AE$125/MAX($K$125:$BC$125)))*AE$97</f>
        <v>0</v>
      </c>
      <c r="AF65" s="1">
        <f>(AF2&lt;$C$96)*((AF123-AE123)*-$C$65+AND(AF2&gt;EDATE('Accom_Phase Schedule'!$E$65,12),AF2&lt;$C$96)*-$C$100*($C$65/12)*(AF$125/MAX($K$125:$BC$125)))*AF$97</f>
        <v>0</v>
      </c>
      <c r="AG65" s="1">
        <f>(AG2&lt;$C$96)*((AG123-AF123)*-$C$65+AND(AG2&gt;EDATE('Accom_Phase Schedule'!$E$65,12),AG2&lt;$C$96)*-$C$100*($C$65/12)*(AG$125/MAX($K$125:$BC$125)))*AG$97</f>
        <v>0</v>
      </c>
      <c r="AH65" s="1">
        <f>(AH2&lt;$C$96)*((AH123-AG123)*-$C$65+AND(AH2&gt;EDATE('Accom_Phase Schedule'!$E$65,12),AH2&lt;$C$96)*-$C$100*($C$65/12)*(AH$125/MAX($K$125:$BC$125)))*AH$97</f>
        <v>0</v>
      </c>
      <c r="AI65" s="1">
        <f>(AI2&lt;$C$96)*((AI123-AH123)*-$C$65+AND(AI2&gt;EDATE('Accom_Phase Schedule'!$E$65,12),AI2&lt;$C$96)*-$C$100*($C$65/12)*(AI$125/MAX($K$125:$BC$125)))*AI$97</f>
        <v>-60455</v>
      </c>
      <c r="AJ65" s="1">
        <f>(AJ2&lt;$C$96)*((AJ123-AI123)*-$C$65+AND(AJ2&gt;EDATE('Accom_Phase Schedule'!$E$65,12),AJ2&lt;$C$96)*-$C$100*($C$65/12)*(AJ$125/MAX($K$125:$BC$125)))*AJ$97</f>
        <v>-60455</v>
      </c>
      <c r="AK65" s="1">
        <f>(AK2&lt;$C$96)*((AK123-AJ123)*-$C$65+AND(AK2&gt;EDATE('Accom_Phase Schedule'!$E$65,12),AK2&lt;$C$96)*-$C$100*($C$65/12)*(AK$125/MAX($K$125:$BC$125)))*AK$97</f>
        <v>-60455</v>
      </c>
      <c r="AL65" s="1">
        <f>(AL2&lt;$C$96)*((AL123-AK123)*-$C$65+AND(AL2&gt;EDATE('Accom_Phase Schedule'!$E$65,12),AL2&lt;$C$96)*-$C$100*($C$65/12)*(AL$125/MAX($K$125:$BC$125)))*AL$97</f>
        <v>-54570</v>
      </c>
      <c r="AM65" s="1">
        <f>(AM2&lt;$C$96)*((AM123-AL123)*-$C$65+AND(AM2&gt;EDATE('Accom_Phase Schedule'!$E$65,12),AM2&lt;$C$96)*-$C$100*($C$65/12)*(AM$125/MAX($K$125:$BC$125)))*AM$97</f>
        <v>0</v>
      </c>
      <c r="AN65" s="1">
        <f>(AN2&lt;$C$96)*((AN123-AM123)*-$C$65+AND(AN2&gt;EDATE('Accom_Phase Schedule'!$E$65,12),AN2&lt;$C$96)*-$C$100*($C$65/12)*(AN$125/MAX($K$125:$BC$125)))*AN$97</f>
        <v>0</v>
      </c>
      <c r="AO65" s="1">
        <f>(AO2&lt;$C$96)*((AO123-AN123)*-$C$65+AND(AO2&gt;EDATE('Accom_Phase Schedule'!$E$65,12),AO2&lt;$C$96)*-$C$100*($C$65/12)*(AO$125/MAX($K$125:$BC$125)))*AO$97</f>
        <v>0</v>
      </c>
      <c r="AP65" s="1">
        <f>(AP2&lt;$C$96)*((AP123-AO123)*-$C$65+AND(AP2&gt;EDATE('Accom_Phase Schedule'!$E$65,12),AP2&lt;$C$96)*-$C$100*($C$65/12)*(AP$125/MAX($K$125:$BC$125)))*AP$97</f>
        <v>0</v>
      </c>
      <c r="AQ65" s="1">
        <f>(AQ2&lt;$C$96)*((AQ123-AP123)*-$C$65+AND(AQ2&gt;EDATE('Accom_Phase Schedule'!$E$65,12),AQ2&lt;$C$96)*-$C$100*($C$65/12)*(AQ$125/MAX($K$125:$BC$125)))*AQ$97</f>
        <v>0</v>
      </c>
      <c r="AR65" s="1">
        <f>(AR2&lt;$C$96)*((AR123-AQ123)*-$C$65+AND(AR2&gt;EDATE('Accom_Phase Schedule'!$E$65,12),AR2&lt;$C$96)*-$C$100*($C$65/12)*(AR$125/MAX($K$125:$BC$125)))*AR$97</f>
        <v>0</v>
      </c>
      <c r="AS65" s="1">
        <f>(AS2&lt;$C$96)*((AS123-AR123)*-$C$65+AND(AS2&gt;EDATE('Accom_Phase Schedule'!$E$65,12),AS2&lt;$C$96)*-$C$100*($C$65/12)*(AS$125/MAX($K$125:$BC$125)))*AS$97</f>
        <v>0</v>
      </c>
      <c r="AT65" s="1">
        <f>(AT2&lt;$C$96)*((AT123-AS123)*-$C$65+AND(AT2&gt;EDATE('Accom_Phase Schedule'!$E$65,12),AT2&lt;$C$96)*-$C$100*($C$65/12)*(AT$125/MAX($K$125:$BC$125)))*AT$97</f>
        <v>0</v>
      </c>
      <c r="AU65" s="1">
        <f>(AU2&lt;$C$96)*((AU123-AT123)*-$C$65+AND(AU2&gt;EDATE('Accom_Phase Schedule'!$E$65,12),AU2&lt;$C$96)*-$C$100*($C$65/12)*(AU$125/MAX($K$125:$BC$125)))*AU$97</f>
        <v>0</v>
      </c>
      <c r="AV65" s="1">
        <f>(AV2&lt;$C$96)*((AV123-AU123)*-$C$65+AND(AV2&gt;EDATE('Accom_Phase Schedule'!$E$65,12),AV2&lt;$C$96)*-$C$100*($C$65/12)*(AV$125/MAX($K$125:$BC$125)))*AV$97</f>
        <v>-1058.9583333333333</v>
      </c>
      <c r="AW65" s="1">
        <f>(AW2&lt;$C$96)*((AW123-AV123)*-$C$65+AND(AW2&gt;EDATE('Accom_Phase Schedule'!$E$65,12),AW2&lt;$C$96)*-$C$100*($C$65/12)*(AW$125/MAX($K$125:$BC$125)))*AW$97</f>
        <v>-1058.9583333333333</v>
      </c>
      <c r="AX65" s="1">
        <f>(AX2&lt;$C$96)*((AX123-AW123)*-$C$65+AND(AX2&gt;EDATE('Accom_Phase Schedule'!$E$65,12),AX2&lt;$C$96)*-$C$100*($C$65/12)*(AX$125/MAX($K$125:$BC$125)))*AX$97</f>
        <v>-1058.9583333333333</v>
      </c>
      <c r="AY65" s="1">
        <f>(AY2&lt;$C$96)*((AY123-AX123)*-$C$65+AND(AY2&gt;EDATE('Accom_Phase Schedule'!$E$65,12),AY2&lt;$C$96)*-$C$100*($C$65/12)*(AY$125/MAX($K$125:$BC$125)))*AY$97</f>
        <v>-1058.9583333333333</v>
      </c>
      <c r="AZ65" s="1">
        <f>(AZ2&lt;$C$96)*((AZ123-AY123)*-$C$65+AND(AZ2&gt;EDATE('Accom_Phase Schedule'!$E$65,12),AZ2&lt;$C$96)*-$C$100*($C$65/12)*(AZ$125/MAX($K$125:$BC$125)))*AZ$97</f>
        <v>-1058.9583333333333</v>
      </c>
      <c r="BA65" s="1">
        <f>(BA2&lt;$C$96)*((BA123-AZ123)*-$C$65+AND(BA2&gt;EDATE('Accom_Phase Schedule'!$E$65,12),BA2&lt;$C$96)*-$C$100*($C$65/12)*(BA$125/MAX($K$125:$BC$125)))*BA$97</f>
        <v>-1058.9583333333333</v>
      </c>
      <c r="BB65" s="1">
        <f>(BB2&lt;$C$96)*((BB123-BA123)*-$C$65+AND(BB2&gt;EDATE('Accom_Phase Schedule'!$E$65,12),BB2&lt;$C$96)*-$C$100*($C$65/12)*(BB$125/MAX($K$125:$BC$125)))*BB$97</f>
        <v>-1058.9583333333333</v>
      </c>
      <c r="BC65" s="1">
        <f>(BC2&lt;$C$96)*((BC123-BB123)*-$C$65+AND(BC2&gt;EDATE('Accom_Phase Schedule'!$E$65,12),BC2&lt;$C$96)*-$C$100*($C$65/12)*(BC$125/MAX($K$125:$BC$125)))*BC$97</f>
        <v>-1058.9583333333333</v>
      </c>
      <c r="BD65" s="1">
        <f>(BD2&lt;$C$96)*((BD123-BC123)*-$C$65+AND(BD2&gt;EDATE('Accom_Phase Schedule'!$E$65,12),BD2&lt;$C$96)*-$C$100*($C$65/12)*(BD$125/MAX($K$125:$BC$125)))*BD$97</f>
        <v>-1058.9583333333333</v>
      </c>
      <c r="BE65" s="1">
        <f>(BE2&lt;$C$96)*((BE123-BD123)*-$C$65+AND(BE2&gt;EDATE('Accom_Phase Schedule'!$E$65,12),BE2&lt;$C$96)*-$C$100*($C$65/12)*(BE$125/MAX($K$125:$BC$125)))*BE$97</f>
        <v>-1058.9583333333333</v>
      </c>
      <c r="BF65" s="1">
        <f>(BF2&lt;$C$96)*((BF123-BE123)*-$C$65+AND(BF2&gt;EDATE('Accom_Phase Schedule'!$E$65,12),BF2&lt;$C$96)*-$C$100*($C$65/12)*(BF$125/MAX($K$125:$BC$125)))*BF$97</f>
        <v>-1058.9583333333333</v>
      </c>
      <c r="BG65" s="1">
        <f>(BG2&lt;$C$96)*((BG123-BF123)*-$C$65+AND(BG2&gt;EDATE('Accom_Phase Schedule'!$E$65,12),BG2&lt;$C$96)*-$C$100*($C$65/12)*(BG$125/MAX($K$125:$BC$125)))*BG$97</f>
        <v>-1058.9583333333333</v>
      </c>
      <c r="BH65" s="1">
        <f>(BH2&lt;$C$96)*((BH123-BG123)*-$C$65+AND(BH2&gt;EDATE('Accom_Phase Schedule'!$E$65,12),BH2&lt;$C$96)*-$C$100*($C$65/12)*(BH$125/MAX($K$125:$BC$125)))*BH$97</f>
        <v>-1092.5</v>
      </c>
      <c r="BI65" s="1">
        <f>(BI2&lt;$C$96)*((BI123-BH123)*-$C$65+AND(BI2&gt;EDATE('Accom_Phase Schedule'!$E$65,12),BI2&lt;$C$96)*-$C$100*($C$65/12)*(BI$125/MAX($K$125:$BC$125)))*BI$97</f>
        <v>-1092.5</v>
      </c>
      <c r="BJ65" s="1">
        <f>(BJ2&lt;$C$96)*((BJ123-BI123)*-$C$65+AND(BJ2&gt;EDATE('Accom_Phase Schedule'!$E$65,12),BJ2&lt;$C$96)*-$C$100*($C$65/12)*(BJ$125/MAX($K$125:$BC$125)))*BJ$97</f>
        <v>-1092.5</v>
      </c>
      <c r="BK65" s="1">
        <f>(BK2&lt;$C$96)*((BK123-BJ123)*-$C$65+AND(BK2&gt;EDATE('Accom_Phase Schedule'!$E$65,12),BK2&lt;$C$96)*-$C$100*($C$65/12)*(BK$125/MAX($K$125:$BC$125)))*BK$97</f>
        <v>-1092.5</v>
      </c>
      <c r="BL65" s="1">
        <f>(BL2&lt;$C$96)*((BL123-BK123)*-$C$65+AND(BL2&gt;EDATE('Accom_Phase Schedule'!$E$65,12),BL2&lt;$C$96)*-$C$100*($C$65/12)*(BL$125/MAX($K$125:$BC$125)))*BL$97</f>
        <v>-1092.5</v>
      </c>
      <c r="BM65" s="1">
        <f>(BM2&lt;$C$96)*((BM123-BL123)*-$C$65+AND(BM2&gt;EDATE('Accom_Phase Schedule'!$E$65,12),BM2&lt;$C$96)*-$C$100*($C$65/12)*(BM$125/MAX($K$125:$BC$125)))*BM$97</f>
        <v>0</v>
      </c>
      <c r="BN65" s="1">
        <f>(BN2&lt;$C$96)*((BN123-BM123)*-$C$65+AND(BN2&gt;EDATE('Accom_Phase Schedule'!$E$65,12),BN2&lt;$C$96)*-$C$100*($C$65/12)*(BN$125/MAX($K$125:$BC$125)))*BN$97</f>
        <v>0</v>
      </c>
      <c r="BO65" s="1">
        <f>(BO2&lt;$C$96)*((BO123-BN123)*-$C$65+AND(BO2&gt;EDATE('Accom_Phase Schedule'!$E$65,12),BO2&lt;$C$96)*-$C$100*($C$65/12)*(BO$125/MAX($K$125:$BC$125)))*BO$97</f>
        <v>0</v>
      </c>
      <c r="BP65" s="1">
        <f>(BP2&lt;$C$96)*((BP123-BO123)*-$C$65+AND(BP2&gt;EDATE('Accom_Phase Schedule'!$E$65,12),BP2&lt;$C$96)*-$C$100*($C$65/12)*(BP$125/MAX($K$125:$BC$125)))*BP$97</f>
        <v>0</v>
      </c>
      <c r="BQ65" s="1">
        <f>(BQ2&lt;$C$96)*((BQ123-BP123)*-$C$65+AND(BQ2&gt;EDATE('Accom_Phase Schedule'!$E$65,12),BQ2&lt;$C$96)*-$C$100*($C$65/12)*(BQ$125/MAX($K$125:$BC$125)))*BQ$97</f>
        <v>0</v>
      </c>
      <c r="BR65" s="1">
        <f>(BR2&lt;$C$96)*((BR123-BQ123)*-$C$65+AND(BR2&gt;EDATE('Accom_Phase Schedule'!$E$65,12),BR2&lt;$C$96)*-$C$100*($C$65/12)*(BR$125/MAX($K$125:$BC$125)))*BR$97</f>
        <v>0</v>
      </c>
      <c r="BS65" s="1">
        <f>(BS2&lt;$C$96)*((BS123-BR123)*-$C$65+AND(BS2&gt;EDATE('Accom_Phase Schedule'!$E$65,12),BS2&lt;$C$96)*-$C$100*($C$65/12)*(BS$125/MAX($K$125:$BC$125)))*BS$97</f>
        <v>0</v>
      </c>
      <c r="BT65" s="1">
        <f>(BT2&lt;$C$96)*((BT123-BS123)*-$C$65+AND(BT2&gt;EDATE('Accom_Phase Schedule'!$E$65,12),BT2&lt;$C$96)*-$C$100*($C$65/12)*(BT$125/MAX($K$125:$BC$125)))*BT$97</f>
        <v>0</v>
      </c>
      <c r="BU65" s="1">
        <f>(BU2&lt;$C$96)*((BU123-BT123)*-$C$65+AND(BU2&gt;EDATE('Accom_Phase Schedule'!$E$65,12),BU2&lt;$C$96)*-$C$100*($C$65/12)*(BU$125/MAX($K$125:$BC$125)))*BU$97</f>
        <v>0</v>
      </c>
      <c r="BV65" s="1">
        <f>(BV2&lt;$C$96)*((BV123-BU123)*-$C$65+AND(BV2&gt;EDATE('Accom_Phase Schedule'!$E$65,12),BV2&lt;$C$96)*-$C$100*($C$65/12)*(BV$125/MAX($K$125:$BC$125)))*BV$97</f>
        <v>0</v>
      </c>
      <c r="BW65" s="1">
        <f>(BW2&lt;$C$96)*((BW123-BV123)*-$C$65+AND(BW2&gt;EDATE('Accom_Phase Schedule'!$E$65,12),BW2&lt;$C$96)*-$C$100*($C$65/12)*(BW$125/MAX($K$125:$BC$125)))*BW$97</f>
        <v>0</v>
      </c>
      <c r="BX65" s="1">
        <f>(BX2&lt;$C$96)*((BX123-BW123)*-$C$65+AND(BX2&gt;EDATE('Accom_Phase Schedule'!$E$65,12),BX2&lt;$C$96)*-$C$100*($C$65/12)*(BX$125/MAX($K$125:$BC$125)))*BX$97</f>
        <v>0</v>
      </c>
      <c r="BY65" s="1">
        <f>(BY2&lt;$C$96)*((BY123-BX123)*-$C$65+AND(BY2&gt;EDATE('Accom_Phase Schedule'!$E$65,12),BY2&lt;$C$96)*-$C$100*($C$65/12)*(BY$125/MAX($K$125:$BC$125)))*BY$97</f>
        <v>0</v>
      </c>
      <c r="BZ65" s="1">
        <f>(BZ2&lt;$C$96)*((BZ123-BY123)*-$C$65+AND(BZ2&gt;EDATE('Accom_Phase Schedule'!$E$65,12),BZ2&lt;$C$96)*-$C$100*($C$65/12)*(BZ$125/MAX($K$125:$BC$125)))*BZ$97</f>
        <v>0</v>
      </c>
      <c r="CA65" s="1">
        <f>(CA2&lt;$C$96)*((CA123-BZ123)*-$C$65+AND(CA2&gt;EDATE('Accom_Phase Schedule'!$E$65,12),CA2&lt;$C$96)*-$C$100*($C$65/12)*(CA$125/MAX($K$125:$BC$125)))*CA$97</f>
        <v>0</v>
      </c>
      <c r="CB65" s="1">
        <f>(CB2&lt;$C$96)*((CB123-CA123)*-$C$65+AND(CB2&gt;EDATE('Accom_Phase Schedule'!$E$65,12),CB2&lt;$C$96)*-$C$100*($C$65/12)*(CB$125/MAX($K$125:$BC$125)))*CB$97</f>
        <v>0</v>
      </c>
      <c r="CC65" s="1">
        <f>(CC2&lt;$C$96)*((CC123-CB123)*-$C$65+AND(CC2&gt;EDATE('Accom_Phase Schedule'!$E$65,12),CC2&lt;$C$96)*-$C$100*($C$65/12)*(CC$125/MAX($K$125:$BC$125)))*CC$97</f>
        <v>0</v>
      </c>
      <c r="CD65" s="1">
        <f>(CD2&lt;$C$96)*((CD123-CC123)*-$C$65+AND(CD2&gt;EDATE('Accom_Phase Schedule'!$E$65,12),CD2&lt;$C$96)*-$C$100*($C$65/12)*(CD$125/MAX($K$125:$BC$125)))*CD$97</f>
        <v>0</v>
      </c>
      <c r="CE65" s="1">
        <f>(CE2&lt;$C$96)*((CE123-CD123)*-$C$65+AND(CE2&gt;EDATE('Accom_Phase Schedule'!$E$65,12),CE2&lt;$C$96)*-$C$100*($C$65/12)*(CE$125/MAX($K$125:$BC$125)))*CE$97</f>
        <v>0</v>
      </c>
      <c r="CF65" s="1">
        <f>(CF2&lt;$C$96)*((CF123-CE123)*-$C$65+AND(CF2&gt;EDATE('Accom_Phase Schedule'!$E$65,12),CF2&lt;$C$96)*-$C$100*($C$65/12)*(CF$125/MAX($K$125:$BC$125)))*CF$97</f>
        <v>0</v>
      </c>
      <c r="CG65" s="1">
        <f>(CG2&lt;$C$96)*((CG123-CF123)*-$C$65+AND(CG2&gt;EDATE('Accom_Phase Schedule'!$E$65,12),CG2&lt;$C$96)*-$C$100*($C$65/12)*(CG$125/MAX($K$125:$BC$125)))*CG$97</f>
        <v>0</v>
      </c>
      <c r="CH65" s="1">
        <f>(CH2&lt;$C$96)*((CH123-CG123)*-$C$65+AND(CH2&gt;EDATE('Accom_Phase Schedule'!$E$65,12),CH2&lt;$C$96)*-$C$100*($C$65/12)*(CH$125/MAX($K$125:$BC$125)))*CH$97</f>
        <v>0</v>
      </c>
      <c r="CI65" s="1">
        <f>(CI2&lt;$C$96)*((CI123-CH123)*-$C$65+AND(CI2&gt;EDATE('Accom_Phase Schedule'!$E$65,12),CI2&lt;$C$96)*-$C$100*($C$65/12)*(CI$125/MAX($K$125:$BC$125)))*CI$97</f>
        <v>0</v>
      </c>
      <c r="CJ65" s="1">
        <f>(CJ2&lt;$C$96)*((CJ123-CI123)*-$C$65+AND(CJ2&gt;EDATE('Accom_Phase Schedule'!$E$65,12),CJ2&lt;$C$96)*-$C$100*($C$65/12)*(CJ$125/MAX($K$125:$BC$125)))*CJ$97</f>
        <v>0</v>
      </c>
      <c r="CK65" s="1">
        <f>(CK2&lt;$C$96)*((CK123-CJ123)*-$C$65+AND(CK2&gt;EDATE('Accom_Phase Schedule'!$E$65,12),CK2&lt;$C$96)*-$C$100*($C$65/12)*(CK$125/MAX($K$125:$BC$125)))*CK$97</f>
        <v>0</v>
      </c>
      <c r="CL65" s="1">
        <f>(CL2&lt;$C$96)*((CL123-CK123)*-$C$65+AND(CL2&gt;EDATE('Accom_Phase Schedule'!$E$65,12),CL2&lt;$C$96)*-$C$100*($C$65/12)*(CL$125/MAX($K$125:$BC$125)))*CL$97</f>
        <v>0</v>
      </c>
      <c r="CM65" s="1">
        <f>(CM2&lt;$C$96)*((CM123-CL123)*-$C$65+AND(CM2&gt;EDATE('Accom_Phase Schedule'!$E$65,12),CM2&lt;$C$96)*-$C$100*($C$65/12)*(CM$125/MAX($K$125:$BC$125)))*CM$97</f>
        <v>0</v>
      </c>
      <c r="CN65" s="1">
        <f>(CN2&lt;$C$96)*((CN123-CM123)*-$C$65+AND(CN2&gt;EDATE('Accom_Phase Schedule'!$E$65,12),CN2&lt;$C$96)*-$C$100*($C$65/12)*(CN$125/MAX($K$125:$BC$125)))*CN$97</f>
        <v>0</v>
      </c>
      <c r="CO65" s="1">
        <f>(CO2&lt;$C$96)*((CO123-CN123)*-$C$65+AND(CO2&gt;EDATE('Accom_Phase Schedule'!$E$65,12),CO2&lt;$C$96)*-$C$100*($C$65/12)*(CO$125/MAX($K$125:$BC$125)))*CO$97</f>
        <v>0</v>
      </c>
      <c r="CP65" s="1">
        <f>(CP2&lt;$C$96)*((CP123-CO123)*-$C$65+AND(CP2&gt;EDATE('Accom_Phase Schedule'!$E$65,12),CP2&lt;$C$96)*-$C$100*($C$65/12)*(CP$125/MAX($K$125:$BC$125)))*CP$97</f>
        <v>0</v>
      </c>
      <c r="CQ65" s="1">
        <f>(CQ2&lt;$C$96)*((CQ123-CP123)*-$C$65+AND(CQ2&gt;EDATE('Accom_Phase Schedule'!$E$65,12),CQ2&lt;$C$96)*-$C$100*($C$65/12)*(CQ$125/MAX($K$125:$BC$125)))*CQ$97</f>
        <v>0</v>
      </c>
      <c r="CR65" s="1">
        <f>(CR2&lt;$C$96)*((CR123-CQ123)*-$C$65+AND(CR2&gt;EDATE('Accom_Phase Schedule'!$E$65,12),CR2&lt;$C$96)*-$C$100*($C$65/12)*(CR$125/MAX($K$125:$BC$125)))*CR$97</f>
        <v>0</v>
      </c>
      <c r="CS65" s="1">
        <f>(CS2&lt;$C$96)*((CS123-CR123)*-$C$65+AND(CS2&gt;EDATE('Accom_Phase Schedule'!$E$65,12),CS2&lt;$C$96)*-$C$100*($C$65/12)*(CS$125/MAX($K$125:$BC$125)))*CS$97</f>
        <v>0</v>
      </c>
      <c r="CT65" s="1">
        <f>(CT2&lt;$C$96)*((CT123-CS123)*-$C$65+AND(CT2&gt;EDATE('Accom_Phase Schedule'!$E$65,12),CT2&lt;$C$96)*-$C$100*($C$65/12)*(CT$125/MAX($K$125:$BC$125)))*CT$97</f>
        <v>0</v>
      </c>
      <c r="CU65" s="1">
        <f>(CU2&lt;$C$96)*((CU123-CT123)*-$C$65+AND(CU2&gt;EDATE('Accom_Phase Schedule'!$E$65,12),CU2&lt;$C$96)*-$C$100*($C$65/12)*(CU$125/MAX($K$125:$BC$125)))*CU$97</f>
        <v>0</v>
      </c>
      <c r="CV65" s="1">
        <f>(CV2&lt;$C$96)*((CV123-CU123)*-$C$65+AND(CV2&gt;EDATE('Accom_Phase Schedule'!$E$65,12),CV2&lt;$C$96)*-$C$100*($C$65/12)*(CV$125/MAX($K$125:$BC$125)))*CV$97</f>
        <v>0</v>
      </c>
      <c r="CW65" s="1">
        <f>(CW2&lt;$C$96)*((CW123-CV123)*-$C$65+AND(CW2&gt;EDATE('Accom_Phase Schedule'!$E$65,12),CW2&lt;$C$96)*-$C$100*($C$65/12)*(CW$125/MAX($K$125:$BC$125)))*CW$97</f>
        <v>0</v>
      </c>
      <c r="CX65" s="1">
        <f>(CX2&lt;$C$96)*((CX123-CW123)*-$C$65+AND(CX2&gt;EDATE('Accom_Phase Schedule'!$E$65,12),CX2&lt;$C$96)*-$C$100*($C$65/12)*(CX$125/MAX($K$125:$BC$125)))*CX$97</f>
        <v>0</v>
      </c>
      <c r="CY65" s="1">
        <f>(CY2&lt;$C$96)*((CY123-CX123)*-$C$65+AND(CY2&gt;EDATE('Accom_Phase Schedule'!$E$65,12),CY2&lt;$C$96)*-$C$100*($C$65/12)*(CY$125/MAX($K$125:$BC$125)))*CY$97</f>
        <v>0</v>
      </c>
    </row>
    <row r="66" spans="2:103" x14ac:dyDescent="0.25">
      <c r="B66" s="5" t="s">
        <v>90</v>
      </c>
      <c r="C66" s="47">
        <v>20000</v>
      </c>
      <c r="D66" s="6"/>
      <c r="E66" s="5">
        <f>C66</f>
        <v>20000</v>
      </c>
      <c r="H66" s="43" t="str">
        <f t="shared" si="107"/>
        <v>Software</v>
      </c>
      <c r="I66" s="56">
        <f t="shared" si="108"/>
        <v>-56683.333333333321</v>
      </c>
      <c r="J66" s="43"/>
      <c r="K66" s="43">
        <f>(K29&gt;0)*-($E$66/12)*K$97</f>
        <v>0</v>
      </c>
      <c r="L66" s="43">
        <f t="shared" ref="L66:BW66" si="114">(L29&gt;0)*-($E$66/12)*L$97</f>
        <v>0</v>
      </c>
      <c r="M66" s="43">
        <f t="shared" si="114"/>
        <v>0</v>
      </c>
      <c r="N66" s="43">
        <f t="shared" si="114"/>
        <v>0</v>
      </c>
      <c r="O66" s="43">
        <f t="shared" si="114"/>
        <v>0</v>
      </c>
      <c r="P66" s="43">
        <f t="shared" si="114"/>
        <v>0</v>
      </c>
      <c r="Q66" s="43">
        <f t="shared" si="114"/>
        <v>0</v>
      </c>
      <c r="R66" s="43">
        <f t="shared" si="114"/>
        <v>0</v>
      </c>
      <c r="S66" s="43">
        <f t="shared" si="114"/>
        <v>0</v>
      </c>
      <c r="T66" s="43">
        <f t="shared" si="114"/>
        <v>0</v>
      </c>
      <c r="U66" s="43">
        <f t="shared" si="114"/>
        <v>0</v>
      </c>
      <c r="V66" s="43">
        <f t="shared" si="114"/>
        <v>0</v>
      </c>
      <c r="W66" s="43">
        <f t="shared" si="114"/>
        <v>0</v>
      </c>
      <c r="X66" s="43">
        <f t="shared" si="114"/>
        <v>0</v>
      </c>
      <c r="Y66" s="43">
        <f t="shared" si="114"/>
        <v>0</v>
      </c>
      <c r="Z66" s="43">
        <f t="shared" si="114"/>
        <v>0</v>
      </c>
      <c r="AA66" s="43">
        <f t="shared" si="114"/>
        <v>0</v>
      </c>
      <c r="AB66" s="43">
        <f t="shared" si="114"/>
        <v>0</v>
      </c>
      <c r="AC66" s="43">
        <f t="shared" si="114"/>
        <v>0</v>
      </c>
      <c r="AD66" s="43">
        <f t="shared" si="114"/>
        <v>0</v>
      </c>
      <c r="AE66" s="43">
        <f t="shared" si="114"/>
        <v>0</v>
      </c>
      <c r="AF66" s="43">
        <f t="shared" si="114"/>
        <v>0</v>
      </c>
      <c r="AG66" s="43">
        <f t="shared" si="114"/>
        <v>0</v>
      </c>
      <c r="AH66" s="43">
        <f t="shared" si="114"/>
        <v>0</v>
      </c>
      <c r="AI66" s="43">
        <f t="shared" si="114"/>
        <v>-1783.3333333333335</v>
      </c>
      <c r="AJ66" s="43">
        <f t="shared" si="114"/>
        <v>-1783.3333333333335</v>
      </c>
      <c r="AK66" s="43">
        <f t="shared" si="114"/>
        <v>-1783.3333333333335</v>
      </c>
      <c r="AL66" s="43">
        <f t="shared" si="114"/>
        <v>-1783.3333333333335</v>
      </c>
      <c r="AM66" s="43">
        <f t="shared" si="114"/>
        <v>-1783.3333333333335</v>
      </c>
      <c r="AN66" s="43">
        <f t="shared" si="114"/>
        <v>-1783.3333333333335</v>
      </c>
      <c r="AO66" s="43">
        <f t="shared" si="114"/>
        <v>-1783.3333333333335</v>
      </c>
      <c r="AP66" s="43">
        <f t="shared" si="114"/>
        <v>-1783.3333333333335</v>
      </c>
      <c r="AQ66" s="43">
        <f t="shared" si="114"/>
        <v>-1783.3333333333335</v>
      </c>
      <c r="AR66" s="43">
        <f t="shared" si="114"/>
        <v>-1783.3333333333335</v>
      </c>
      <c r="AS66" s="43">
        <f t="shared" si="114"/>
        <v>-1783.3333333333335</v>
      </c>
      <c r="AT66" s="43">
        <f t="shared" si="114"/>
        <v>-1783.3333333333335</v>
      </c>
      <c r="AU66" s="43">
        <f t="shared" si="114"/>
        <v>-1783.3333333333335</v>
      </c>
      <c r="AV66" s="43">
        <f t="shared" si="114"/>
        <v>-1841.6666666666667</v>
      </c>
      <c r="AW66" s="43">
        <f t="shared" si="114"/>
        <v>-1841.6666666666667</v>
      </c>
      <c r="AX66" s="43">
        <f t="shared" si="114"/>
        <v>-1841.6666666666667</v>
      </c>
      <c r="AY66" s="43">
        <f t="shared" si="114"/>
        <v>-1841.6666666666667</v>
      </c>
      <c r="AZ66" s="43">
        <f t="shared" si="114"/>
        <v>-1841.6666666666667</v>
      </c>
      <c r="BA66" s="43">
        <f t="shared" si="114"/>
        <v>-1841.6666666666667</v>
      </c>
      <c r="BB66" s="43">
        <f t="shared" si="114"/>
        <v>-1841.6666666666667</v>
      </c>
      <c r="BC66" s="43">
        <f t="shared" si="114"/>
        <v>-1841.6666666666667</v>
      </c>
      <c r="BD66" s="43">
        <f t="shared" si="114"/>
        <v>-1841.6666666666667</v>
      </c>
      <c r="BE66" s="43">
        <f t="shared" si="114"/>
        <v>-1841.6666666666667</v>
      </c>
      <c r="BF66" s="43">
        <f t="shared" si="114"/>
        <v>-1841.6666666666667</v>
      </c>
      <c r="BG66" s="43">
        <f t="shared" si="114"/>
        <v>-1841.6666666666667</v>
      </c>
      <c r="BH66" s="43">
        <f t="shared" si="114"/>
        <v>-1900.0000000000002</v>
      </c>
      <c r="BI66" s="43">
        <f t="shared" si="114"/>
        <v>-1900.0000000000002</v>
      </c>
      <c r="BJ66" s="43">
        <f t="shared" si="114"/>
        <v>-1900.0000000000002</v>
      </c>
      <c r="BK66" s="43">
        <f t="shared" si="114"/>
        <v>-1900.0000000000002</v>
      </c>
      <c r="BL66" s="43">
        <f t="shared" si="114"/>
        <v>-1900.0000000000002</v>
      </c>
      <c r="BM66" s="43">
        <f t="shared" si="114"/>
        <v>-1900.0000000000002</v>
      </c>
      <c r="BN66" s="43">
        <f t="shared" si="114"/>
        <v>0</v>
      </c>
      <c r="BO66" s="43">
        <f t="shared" si="114"/>
        <v>0</v>
      </c>
      <c r="BP66" s="43">
        <f t="shared" si="114"/>
        <v>0</v>
      </c>
      <c r="BQ66" s="43">
        <f t="shared" si="114"/>
        <v>0</v>
      </c>
      <c r="BR66" s="43">
        <f t="shared" si="114"/>
        <v>0</v>
      </c>
      <c r="BS66" s="43">
        <f t="shared" si="114"/>
        <v>0</v>
      </c>
      <c r="BT66" s="43">
        <f t="shared" si="114"/>
        <v>0</v>
      </c>
      <c r="BU66" s="43">
        <f t="shared" si="114"/>
        <v>0</v>
      </c>
      <c r="BV66" s="43">
        <f t="shared" si="114"/>
        <v>0</v>
      </c>
      <c r="BW66" s="43">
        <f t="shared" si="114"/>
        <v>0</v>
      </c>
      <c r="BX66" s="43">
        <f t="shared" ref="BX66:CY66" si="115">(BX29&gt;0)*-($E$66/12)*BX$97</f>
        <v>0</v>
      </c>
      <c r="BY66" s="43">
        <f t="shared" si="115"/>
        <v>0</v>
      </c>
      <c r="BZ66" s="43">
        <f t="shared" si="115"/>
        <v>0</v>
      </c>
      <c r="CA66" s="43">
        <f t="shared" si="115"/>
        <v>0</v>
      </c>
      <c r="CB66" s="43">
        <f t="shared" si="115"/>
        <v>0</v>
      </c>
      <c r="CC66" s="43">
        <f t="shared" si="115"/>
        <v>0</v>
      </c>
      <c r="CD66" s="43">
        <f t="shared" si="115"/>
        <v>0</v>
      </c>
      <c r="CE66" s="43">
        <f t="shared" si="115"/>
        <v>0</v>
      </c>
      <c r="CF66" s="43">
        <f t="shared" si="115"/>
        <v>0</v>
      </c>
      <c r="CG66" s="43">
        <f t="shared" si="115"/>
        <v>0</v>
      </c>
      <c r="CH66" s="43">
        <f t="shared" si="115"/>
        <v>0</v>
      </c>
      <c r="CI66" s="43">
        <f t="shared" si="115"/>
        <v>0</v>
      </c>
      <c r="CJ66" s="43">
        <f t="shared" si="115"/>
        <v>0</v>
      </c>
      <c r="CK66" s="43">
        <f t="shared" si="115"/>
        <v>0</v>
      </c>
      <c r="CL66" s="43">
        <f t="shared" si="115"/>
        <v>0</v>
      </c>
      <c r="CM66" s="43">
        <f t="shared" si="115"/>
        <v>0</v>
      </c>
      <c r="CN66" s="43">
        <f t="shared" si="115"/>
        <v>0</v>
      </c>
      <c r="CO66" s="43">
        <f t="shared" si="115"/>
        <v>0</v>
      </c>
      <c r="CP66" s="43">
        <f t="shared" si="115"/>
        <v>0</v>
      </c>
      <c r="CQ66" s="43">
        <f t="shared" si="115"/>
        <v>0</v>
      </c>
      <c r="CR66" s="43">
        <f t="shared" si="115"/>
        <v>0</v>
      </c>
      <c r="CS66" s="43">
        <f t="shared" si="115"/>
        <v>0</v>
      </c>
      <c r="CT66" s="43">
        <f t="shared" si="115"/>
        <v>0</v>
      </c>
      <c r="CU66" s="43">
        <f t="shared" si="115"/>
        <v>0</v>
      </c>
      <c r="CV66" s="43">
        <f t="shared" si="115"/>
        <v>0</v>
      </c>
      <c r="CW66" s="43">
        <f t="shared" si="115"/>
        <v>0</v>
      </c>
      <c r="CX66" s="43">
        <f t="shared" si="115"/>
        <v>0</v>
      </c>
      <c r="CY66" s="43">
        <f t="shared" si="115"/>
        <v>0</v>
      </c>
    </row>
    <row r="67" spans="2:103" x14ac:dyDescent="0.25">
      <c r="B67" s="5"/>
      <c r="C67" s="7"/>
      <c r="D67" s="6"/>
      <c r="E67" s="5"/>
      <c r="I67" s="2">
        <f t="shared" si="108"/>
        <v>0</v>
      </c>
    </row>
    <row r="68" spans="2:103" x14ac:dyDescent="0.25">
      <c r="B68" s="8" t="s">
        <v>132</v>
      </c>
      <c r="C68" s="8"/>
      <c r="D68" s="8"/>
      <c r="E68" s="8">
        <f>SUM(E58:E67)</f>
        <v>925500</v>
      </c>
      <c r="H68" s="8" t="str">
        <f>B68</f>
        <v>Total self Management Cost</v>
      </c>
      <c r="I68" s="8">
        <f t="shared" si="108"/>
        <v>-2738479.0733197564</v>
      </c>
      <c r="J68" s="8"/>
      <c r="K68" s="8">
        <f>SUM(K58:K66)</f>
        <v>0</v>
      </c>
      <c r="L68" s="8">
        <f t="shared" ref="L68:BB68" si="116">SUM(L58:L66)</f>
        <v>0</v>
      </c>
      <c r="M68" s="8">
        <f t="shared" si="116"/>
        <v>0</v>
      </c>
      <c r="N68" s="8">
        <f t="shared" si="116"/>
        <v>0</v>
      </c>
      <c r="O68" s="8">
        <f t="shared" si="116"/>
        <v>0</v>
      </c>
      <c r="P68" s="8">
        <f t="shared" si="116"/>
        <v>0</v>
      </c>
      <c r="Q68" s="8">
        <f t="shared" si="116"/>
        <v>0</v>
      </c>
      <c r="R68" s="8">
        <f t="shared" si="116"/>
        <v>0</v>
      </c>
      <c r="S68" s="8">
        <f t="shared" si="116"/>
        <v>0</v>
      </c>
      <c r="T68" s="8">
        <f t="shared" si="116"/>
        <v>0</v>
      </c>
      <c r="U68" s="8">
        <f t="shared" si="116"/>
        <v>0</v>
      </c>
      <c r="V68" s="8">
        <f t="shared" si="116"/>
        <v>0</v>
      </c>
      <c r="W68" s="8">
        <f t="shared" si="116"/>
        <v>0</v>
      </c>
      <c r="X68" s="8">
        <f t="shared" si="116"/>
        <v>0</v>
      </c>
      <c r="Y68" s="8">
        <f t="shared" si="116"/>
        <v>0</v>
      </c>
      <c r="Z68" s="8">
        <f t="shared" si="116"/>
        <v>0</v>
      </c>
      <c r="AA68" s="8">
        <f t="shared" si="116"/>
        <v>0</v>
      </c>
      <c r="AB68" s="8">
        <f t="shared" si="116"/>
        <v>0</v>
      </c>
      <c r="AC68" s="8">
        <f t="shared" si="116"/>
        <v>0</v>
      </c>
      <c r="AD68" s="8">
        <f t="shared" si="116"/>
        <v>0</v>
      </c>
      <c r="AE68" s="8">
        <f t="shared" si="116"/>
        <v>0</v>
      </c>
      <c r="AF68" s="8">
        <f t="shared" si="116"/>
        <v>0</v>
      </c>
      <c r="AG68" s="8">
        <f t="shared" si="116"/>
        <v>0</v>
      </c>
      <c r="AH68" s="8">
        <f t="shared" si="116"/>
        <v>0</v>
      </c>
      <c r="AI68" s="8">
        <f t="shared" si="116"/>
        <v>-89239.086897488116</v>
      </c>
      <c r="AJ68" s="8">
        <f t="shared" si="116"/>
        <v>-107379.6911065852</v>
      </c>
      <c r="AK68" s="8">
        <f t="shared" si="116"/>
        <v>-125520.29531568229</v>
      </c>
      <c r="AL68" s="8">
        <f t="shared" si="116"/>
        <v>-136010.00000000003</v>
      </c>
      <c r="AM68" s="8">
        <f t="shared" si="116"/>
        <v>-81440</v>
      </c>
      <c r="AN68" s="8">
        <f t="shared" si="116"/>
        <v>-81440</v>
      </c>
      <c r="AO68" s="8">
        <f t="shared" si="116"/>
        <v>-81440</v>
      </c>
      <c r="AP68" s="8">
        <f t="shared" si="116"/>
        <v>-81440</v>
      </c>
      <c r="AQ68" s="8">
        <f t="shared" si="116"/>
        <v>-81440</v>
      </c>
      <c r="AR68" s="8">
        <f t="shared" si="116"/>
        <v>-81440</v>
      </c>
      <c r="AS68" s="8">
        <f t="shared" si="116"/>
        <v>-81440</v>
      </c>
      <c r="AT68" s="8">
        <f t="shared" si="116"/>
        <v>-81440</v>
      </c>
      <c r="AU68" s="8">
        <f t="shared" si="116"/>
        <v>-81440</v>
      </c>
      <c r="AV68" s="8">
        <f t="shared" si="116"/>
        <v>-85135.625000000015</v>
      </c>
      <c r="AW68" s="8">
        <f t="shared" si="116"/>
        <v>-85135.625000000015</v>
      </c>
      <c r="AX68" s="8">
        <f t="shared" si="116"/>
        <v>-85135.625000000015</v>
      </c>
      <c r="AY68" s="8">
        <f t="shared" si="116"/>
        <v>-85135.625000000015</v>
      </c>
      <c r="AZ68" s="8">
        <f t="shared" si="116"/>
        <v>-85135.625000000015</v>
      </c>
      <c r="BA68" s="8">
        <f t="shared" si="116"/>
        <v>-85135.625000000015</v>
      </c>
      <c r="BB68" s="8">
        <f t="shared" si="116"/>
        <v>-85135.625000000015</v>
      </c>
      <c r="BC68" s="8">
        <f t="shared" ref="BC68:CY68" si="117">SUM(BC58:BC66)</f>
        <v>-85135.625000000015</v>
      </c>
      <c r="BD68" s="8">
        <f t="shared" si="117"/>
        <v>-85135.625000000015</v>
      </c>
      <c r="BE68" s="8">
        <f t="shared" si="117"/>
        <v>-85135.625000000015</v>
      </c>
      <c r="BF68" s="8">
        <f t="shared" si="117"/>
        <v>-85135.625000000015</v>
      </c>
      <c r="BG68" s="8">
        <f t="shared" si="117"/>
        <v>-85135.625000000015</v>
      </c>
      <c r="BH68" s="8">
        <f t="shared" si="117"/>
        <v>-87805.833333333343</v>
      </c>
      <c r="BI68" s="8">
        <f t="shared" si="117"/>
        <v>-87805.833333333343</v>
      </c>
      <c r="BJ68" s="8">
        <f t="shared" si="117"/>
        <v>-87805.833333333343</v>
      </c>
      <c r="BK68" s="8">
        <f t="shared" si="117"/>
        <v>-87805.833333333343</v>
      </c>
      <c r="BL68" s="8">
        <f t="shared" si="117"/>
        <v>-87805.833333333343</v>
      </c>
      <c r="BM68" s="8">
        <f t="shared" si="117"/>
        <v>-86713.333333333343</v>
      </c>
      <c r="BN68" s="8">
        <f t="shared" si="117"/>
        <v>0</v>
      </c>
      <c r="BO68" s="8">
        <f t="shared" si="117"/>
        <v>0</v>
      </c>
      <c r="BP68" s="8">
        <f t="shared" si="117"/>
        <v>0</v>
      </c>
      <c r="BQ68" s="8">
        <f t="shared" si="117"/>
        <v>0</v>
      </c>
      <c r="BR68" s="8">
        <f t="shared" si="117"/>
        <v>0</v>
      </c>
      <c r="BS68" s="8">
        <f t="shared" si="117"/>
        <v>0</v>
      </c>
      <c r="BT68" s="8">
        <f t="shared" si="117"/>
        <v>0</v>
      </c>
      <c r="BU68" s="8">
        <f t="shared" si="117"/>
        <v>0</v>
      </c>
      <c r="BV68" s="8">
        <f t="shared" si="117"/>
        <v>0</v>
      </c>
      <c r="BW68" s="8">
        <f t="shared" si="117"/>
        <v>0</v>
      </c>
      <c r="BX68" s="8">
        <f t="shared" si="117"/>
        <v>0</v>
      </c>
      <c r="BY68" s="8">
        <f t="shared" si="117"/>
        <v>0</v>
      </c>
      <c r="BZ68" s="8">
        <f t="shared" si="117"/>
        <v>0</v>
      </c>
      <c r="CA68" s="8">
        <f t="shared" si="117"/>
        <v>0</v>
      </c>
      <c r="CB68" s="8">
        <f t="shared" si="117"/>
        <v>0</v>
      </c>
      <c r="CC68" s="8">
        <f t="shared" si="117"/>
        <v>0</v>
      </c>
      <c r="CD68" s="8">
        <f t="shared" si="117"/>
        <v>0</v>
      </c>
      <c r="CE68" s="8">
        <f t="shared" si="117"/>
        <v>0</v>
      </c>
      <c r="CF68" s="8">
        <f t="shared" si="117"/>
        <v>0</v>
      </c>
      <c r="CG68" s="8">
        <f t="shared" si="117"/>
        <v>0</v>
      </c>
      <c r="CH68" s="8">
        <f t="shared" si="117"/>
        <v>0</v>
      </c>
      <c r="CI68" s="8">
        <f t="shared" si="117"/>
        <v>0</v>
      </c>
      <c r="CJ68" s="8">
        <f t="shared" si="117"/>
        <v>0</v>
      </c>
      <c r="CK68" s="8">
        <f t="shared" si="117"/>
        <v>0</v>
      </c>
      <c r="CL68" s="8">
        <f t="shared" si="117"/>
        <v>0</v>
      </c>
      <c r="CM68" s="8">
        <f t="shared" si="117"/>
        <v>0</v>
      </c>
      <c r="CN68" s="8">
        <f t="shared" si="117"/>
        <v>0</v>
      </c>
      <c r="CO68" s="8">
        <f t="shared" si="117"/>
        <v>0</v>
      </c>
      <c r="CP68" s="8">
        <f t="shared" si="117"/>
        <v>0</v>
      </c>
      <c r="CQ68" s="8">
        <f t="shared" si="117"/>
        <v>0</v>
      </c>
      <c r="CR68" s="8">
        <f t="shared" si="117"/>
        <v>0</v>
      </c>
      <c r="CS68" s="8">
        <f t="shared" si="117"/>
        <v>0</v>
      </c>
      <c r="CT68" s="8">
        <f t="shared" si="117"/>
        <v>0</v>
      </c>
      <c r="CU68" s="8">
        <f t="shared" si="117"/>
        <v>0</v>
      </c>
      <c r="CV68" s="8">
        <f t="shared" si="117"/>
        <v>0</v>
      </c>
      <c r="CW68" s="8">
        <f t="shared" si="117"/>
        <v>0</v>
      </c>
      <c r="CX68" s="8">
        <f t="shared" si="117"/>
        <v>0</v>
      </c>
      <c r="CY68" s="8">
        <f t="shared" si="117"/>
        <v>0</v>
      </c>
    </row>
    <row r="70" spans="2:103" ht="15.75" x14ac:dyDescent="0.25">
      <c r="B70" s="42" t="s">
        <v>251</v>
      </c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</row>
    <row r="72" spans="2:103" x14ac:dyDescent="0.25">
      <c r="B72" s="8" t="s">
        <v>91</v>
      </c>
      <c r="C72" s="8"/>
      <c r="D72" s="8"/>
      <c r="E72" s="8">
        <f>E41+E53+E68</f>
        <v>2217300</v>
      </c>
      <c r="H72" s="8" t="str">
        <f>B72</f>
        <v>Total Management Cost</v>
      </c>
      <c r="I72" s="8">
        <f>SUM(K72:CY72)</f>
        <v>-6339614.8805838423</v>
      </c>
      <c r="J72" s="8"/>
      <c r="K72" s="8">
        <f>K68+K53+K41</f>
        <v>0</v>
      </c>
      <c r="L72" s="8">
        <f t="shared" ref="L72:BB72" si="118">L68+L53+L41</f>
        <v>0</v>
      </c>
      <c r="M72" s="8">
        <f t="shared" si="118"/>
        <v>0</v>
      </c>
      <c r="N72" s="8">
        <f t="shared" si="118"/>
        <v>0</v>
      </c>
      <c r="O72" s="8">
        <f t="shared" si="118"/>
        <v>0</v>
      </c>
      <c r="P72" s="8">
        <f t="shared" si="118"/>
        <v>0</v>
      </c>
      <c r="Q72" s="8">
        <f t="shared" si="118"/>
        <v>0</v>
      </c>
      <c r="R72" s="8">
        <f t="shared" si="118"/>
        <v>0</v>
      </c>
      <c r="S72" s="8">
        <f t="shared" si="118"/>
        <v>0</v>
      </c>
      <c r="T72" s="8">
        <f t="shared" si="118"/>
        <v>0</v>
      </c>
      <c r="U72" s="8">
        <f t="shared" si="118"/>
        <v>0</v>
      </c>
      <c r="V72" s="8">
        <f t="shared" si="118"/>
        <v>0</v>
      </c>
      <c r="W72" s="8">
        <f t="shared" si="118"/>
        <v>0</v>
      </c>
      <c r="X72" s="8">
        <f t="shared" si="118"/>
        <v>0</v>
      </c>
      <c r="Y72" s="8">
        <f t="shared" si="118"/>
        <v>0</v>
      </c>
      <c r="Z72" s="8">
        <f t="shared" si="118"/>
        <v>0</v>
      </c>
      <c r="AA72" s="8">
        <f t="shared" si="118"/>
        <v>0</v>
      </c>
      <c r="AB72" s="8">
        <f t="shared" si="118"/>
        <v>0</v>
      </c>
      <c r="AC72" s="8">
        <f t="shared" si="118"/>
        <v>0</v>
      </c>
      <c r="AD72" s="8">
        <f t="shared" si="118"/>
        <v>0</v>
      </c>
      <c r="AE72" s="8">
        <f t="shared" si="118"/>
        <v>0</v>
      </c>
      <c r="AF72" s="8">
        <f t="shared" si="118"/>
        <v>0</v>
      </c>
      <c r="AG72" s="8">
        <f t="shared" si="118"/>
        <v>0</v>
      </c>
      <c r="AH72" s="8">
        <f t="shared" si="118"/>
        <v>0</v>
      </c>
      <c r="AI72" s="8">
        <f t="shared" si="118"/>
        <v>-483979.79674134415</v>
      </c>
      <c r="AJ72" s="8">
        <f t="shared" si="118"/>
        <v>-165906.31575016974</v>
      </c>
      <c r="AK72" s="8">
        <f t="shared" si="118"/>
        <v>-202002.83475899528</v>
      </c>
      <c r="AL72" s="8">
        <f t="shared" si="118"/>
        <v>-229963.13333333336</v>
      </c>
      <c r="AM72" s="8">
        <f t="shared" si="118"/>
        <v>-159621.33333333334</v>
      </c>
      <c r="AN72" s="8">
        <f t="shared" si="118"/>
        <v>-159621.33333333334</v>
      </c>
      <c r="AO72" s="8">
        <f t="shared" si="118"/>
        <v>-186371.33333333334</v>
      </c>
      <c r="AP72" s="8">
        <f t="shared" si="118"/>
        <v>-159621.33333333334</v>
      </c>
      <c r="AQ72" s="8">
        <f t="shared" si="118"/>
        <v>-159621.33333333334</v>
      </c>
      <c r="AR72" s="8">
        <f t="shared" si="118"/>
        <v>-162296.33333333334</v>
      </c>
      <c r="AS72" s="8">
        <f t="shared" si="118"/>
        <v>-159621.33333333334</v>
      </c>
      <c r="AT72" s="8">
        <f t="shared" si="118"/>
        <v>-159621.33333333334</v>
      </c>
      <c r="AU72" s="8">
        <f t="shared" si="118"/>
        <v>-507371.33333333337</v>
      </c>
      <c r="AV72" s="8">
        <f t="shared" si="118"/>
        <v>-166128.44166666668</v>
      </c>
      <c r="AW72" s="8">
        <f t="shared" si="118"/>
        <v>-166128.44166666668</v>
      </c>
      <c r="AX72" s="8">
        <f t="shared" si="118"/>
        <v>-168890.94166666668</v>
      </c>
      <c r="AY72" s="8">
        <f t="shared" si="118"/>
        <v>-166128.44166666668</v>
      </c>
      <c r="AZ72" s="8">
        <f t="shared" si="118"/>
        <v>-166128.44166666668</v>
      </c>
      <c r="BA72" s="8">
        <f t="shared" si="118"/>
        <v>-193753.44166666668</v>
      </c>
      <c r="BB72" s="8">
        <f t="shared" si="118"/>
        <v>-166128.44166666668</v>
      </c>
      <c r="BC72" s="8">
        <f t="shared" ref="BC72:CY72" si="119">BC68+BC53+BC41</f>
        <v>-166128.44166666668</v>
      </c>
      <c r="BD72" s="8">
        <f t="shared" si="119"/>
        <v>-168890.94166666668</v>
      </c>
      <c r="BE72" s="8">
        <f t="shared" si="119"/>
        <v>-166128.44166666668</v>
      </c>
      <c r="BF72" s="8">
        <f t="shared" si="119"/>
        <v>-166128.44166666668</v>
      </c>
      <c r="BG72" s="8">
        <f t="shared" si="119"/>
        <v>-525253.44166666665</v>
      </c>
      <c r="BH72" s="8">
        <f t="shared" si="119"/>
        <v>-171364.03333333335</v>
      </c>
      <c r="BI72" s="8">
        <f t="shared" si="119"/>
        <v>-171364.03333333335</v>
      </c>
      <c r="BJ72" s="8">
        <f t="shared" si="119"/>
        <v>-174214.03333333335</v>
      </c>
      <c r="BK72" s="8">
        <f t="shared" si="119"/>
        <v>-171364.03333333335</v>
      </c>
      <c r="BL72" s="8">
        <f t="shared" si="119"/>
        <v>-171364.03333333335</v>
      </c>
      <c r="BM72" s="8">
        <f t="shared" si="119"/>
        <v>-198509.33333333334</v>
      </c>
      <c r="BN72" s="8">
        <f t="shared" si="119"/>
        <v>0</v>
      </c>
      <c r="BO72" s="8">
        <f t="shared" si="119"/>
        <v>0</v>
      </c>
      <c r="BP72" s="8">
        <f t="shared" si="119"/>
        <v>0</v>
      </c>
      <c r="BQ72" s="8">
        <f t="shared" si="119"/>
        <v>0</v>
      </c>
      <c r="BR72" s="8">
        <f t="shared" si="119"/>
        <v>0</v>
      </c>
      <c r="BS72" s="8">
        <f t="shared" si="119"/>
        <v>0</v>
      </c>
      <c r="BT72" s="8">
        <f t="shared" si="119"/>
        <v>0</v>
      </c>
      <c r="BU72" s="8">
        <f t="shared" si="119"/>
        <v>0</v>
      </c>
      <c r="BV72" s="8">
        <f t="shared" si="119"/>
        <v>0</v>
      </c>
      <c r="BW72" s="8">
        <f t="shared" si="119"/>
        <v>0</v>
      </c>
      <c r="BX72" s="8">
        <f t="shared" si="119"/>
        <v>0</v>
      </c>
      <c r="BY72" s="8">
        <f t="shared" si="119"/>
        <v>0</v>
      </c>
      <c r="BZ72" s="8">
        <f t="shared" si="119"/>
        <v>0</v>
      </c>
      <c r="CA72" s="8">
        <f t="shared" si="119"/>
        <v>0</v>
      </c>
      <c r="CB72" s="8">
        <f t="shared" si="119"/>
        <v>0</v>
      </c>
      <c r="CC72" s="8">
        <f t="shared" si="119"/>
        <v>0</v>
      </c>
      <c r="CD72" s="8">
        <f t="shared" si="119"/>
        <v>0</v>
      </c>
      <c r="CE72" s="8">
        <f t="shared" si="119"/>
        <v>0</v>
      </c>
      <c r="CF72" s="8">
        <f t="shared" si="119"/>
        <v>0</v>
      </c>
      <c r="CG72" s="8">
        <f t="shared" si="119"/>
        <v>0</v>
      </c>
      <c r="CH72" s="8">
        <f t="shared" si="119"/>
        <v>0</v>
      </c>
      <c r="CI72" s="8">
        <f t="shared" si="119"/>
        <v>0</v>
      </c>
      <c r="CJ72" s="8">
        <f t="shared" si="119"/>
        <v>0</v>
      </c>
      <c r="CK72" s="8">
        <f t="shared" si="119"/>
        <v>0</v>
      </c>
      <c r="CL72" s="8">
        <f t="shared" si="119"/>
        <v>0</v>
      </c>
      <c r="CM72" s="8">
        <f t="shared" si="119"/>
        <v>0</v>
      </c>
      <c r="CN72" s="8">
        <f t="shared" si="119"/>
        <v>0</v>
      </c>
      <c r="CO72" s="8">
        <f t="shared" si="119"/>
        <v>0</v>
      </c>
      <c r="CP72" s="8">
        <f t="shared" si="119"/>
        <v>0</v>
      </c>
      <c r="CQ72" s="8">
        <f t="shared" si="119"/>
        <v>0</v>
      </c>
      <c r="CR72" s="8">
        <f t="shared" si="119"/>
        <v>0</v>
      </c>
      <c r="CS72" s="8">
        <f t="shared" si="119"/>
        <v>0</v>
      </c>
      <c r="CT72" s="8">
        <f t="shared" si="119"/>
        <v>0</v>
      </c>
      <c r="CU72" s="8">
        <f t="shared" si="119"/>
        <v>0</v>
      </c>
      <c r="CV72" s="8">
        <f t="shared" si="119"/>
        <v>0</v>
      </c>
      <c r="CW72" s="8">
        <f t="shared" si="119"/>
        <v>0</v>
      </c>
      <c r="CX72" s="8">
        <f t="shared" si="119"/>
        <v>0</v>
      </c>
      <c r="CY72" s="8">
        <f t="shared" si="119"/>
        <v>0</v>
      </c>
    </row>
    <row r="73" spans="2:103" x14ac:dyDescent="0.25">
      <c r="E73" s="117" t="s">
        <v>252</v>
      </c>
      <c r="I73" s="58"/>
    </row>
    <row r="74" spans="2:103" ht="15.75" x14ac:dyDescent="0.25">
      <c r="B74" s="42" t="s">
        <v>133</v>
      </c>
      <c r="C74" s="42"/>
      <c r="D74" s="42"/>
      <c r="E74" s="42">
        <f>E29-E72</f>
        <v>9521700</v>
      </c>
      <c r="F74" s="42"/>
      <c r="G74" s="42"/>
      <c r="H74" s="42" t="str">
        <f>B74</f>
        <v>Cash Flow before Finance</v>
      </c>
      <c r="I74" s="40">
        <f>SUM(K74:CY74)</f>
        <v>23954409.973262314</v>
      </c>
      <c r="J74" s="41"/>
      <c r="K74" s="40">
        <f t="shared" ref="K74:BB74" si="120">K29+K72</f>
        <v>0</v>
      </c>
      <c r="L74" s="40">
        <f t="shared" si="120"/>
        <v>0</v>
      </c>
      <c r="M74" s="40">
        <f t="shared" si="120"/>
        <v>0</v>
      </c>
      <c r="N74" s="40">
        <f t="shared" si="120"/>
        <v>0</v>
      </c>
      <c r="O74" s="40">
        <f t="shared" si="120"/>
        <v>0</v>
      </c>
      <c r="P74" s="40">
        <f t="shared" si="120"/>
        <v>0</v>
      </c>
      <c r="Q74" s="40">
        <f t="shared" si="120"/>
        <v>0</v>
      </c>
      <c r="R74" s="40">
        <f t="shared" si="120"/>
        <v>0</v>
      </c>
      <c r="S74" s="40">
        <f t="shared" si="120"/>
        <v>0</v>
      </c>
      <c r="T74" s="40">
        <f t="shared" si="120"/>
        <v>0</v>
      </c>
      <c r="U74" s="40">
        <f t="shared" si="120"/>
        <v>0</v>
      </c>
      <c r="V74" s="40">
        <f t="shared" si="120"/>
        <v>0</v>
      </c>
      <c r="W74" s="40">
        <f t="shared" si="120"/>
        <v>0</v>
      </c>
      <c r="X74" s="40">
        <f t="shared" si="120"/>
        <v>0</v>
      </c>
      <c r="Y74" s="40">
        <f t="shared" si="120"/>
        <v>0</v>
      </c>
      <c r="Z74" s="40">
        <f t="shared" si="120"/>
        <v>0</v>
      </c>
      <c r="AA74" s="40">
        <f t="shared" si="120"/>
        <v>0</v>
      </c>
      <c r="AB74" s="40">
        <f t="shared" si="120"/>
        <v>0</v>
      </c>
      <c r="AC74" s="40">
        <f t="shared" si="120"/>
        <v>0</v>
      </c>
      <c r="AD74" s="40">
        <f t="shared" si="120"/>
        <v>0</v>
      </c>
      <c r="AE74" s="40">
        <f t="shared" si="120"/>
        <v>0</v>
      </c>
      <c r="AF74" s="40">
        <f t="shared" si="120"/>
        <v>0</v>
      </c>
      <c r="AG74" s="40">
        <f t="shared" si="120"/>
        <v>0</v>
      </c>
      <c r="AH74" s="40">
        <f t="shared" si="120"/>
        <v>0</v>
      </c>
      <c r="AI74" s="40">
        <f t="shared" si="120"/>
        <v>-171000.66340801085</v>
      </c>
      <c r="AJ74" s="40">
        <f t="shared" si="120"/>
        <v>389826.95091649686</v>
      </c>
      <c r="AK74" s="40">
        <f t="shared" si="120"/>
        <v>596484.56524100481</v>
      </c>
      <c r="AL74" s="40">
        <f t="shared" si="120"/>
        <v>787647.46666666656</v>
      </c>
      <c r="AM74" s="40">
        <f t="shared" si="120"/>
        <v>857989.2666666666</v>
      </c>
      <c r="AN74" s="40">
        <f t="shared" si="120"/>
        <v>857989.2666666666</v>
      </c>
      <c r="AO74" s="40">
        <f t="shared" si="120"/>
        <v>831239.2666666666</v>
      </c>
      <c r="AP74" s="40">
        <f t="shared" si="120"/>
        <v>857989.2666666666</v>
      </c>
      <c r="AQ74" s="40">
        <f t="shared" si="120"/>
        <v>857989.2666666666</v>
      </c>
      <c r="AR74" s="40">
        <f t="shared" si="120"/>
        <v>855314.2666666666</v>
      </c>
      <c r="AS74" s="40">
        <f t="shared" si="120"/>
        <v>857989.2666666666</v>
      </c>
      <c r="AT74" s="40">
        <f t="shared" si="120"/>
        <v>857989.2666666666</v>
      </c>
      <c r="AU74" s="40">
        <f t="shared" si="120"/>
        <v>476775.88205128198</v>
      </c>
      <c r="AV74" s="40">
        <f t="shared" si="120"/>
        <v>851482.15833333333</v>
      </c>
      <c r="AW74" s="40">
        <f t="shared" si="120"/>
        <v>851482.15833333333</v>
      </c>
      <c r="AX74" s="40">
        <f t="shared" si="120"/>
        <v>848719.65833333333</v>
      </c>
      <c r="AY74" s="40">
        <f t="shared" si="120"/>
        <v>851482.15833333333</v>
      </c>
      <c r="AZ74" s="40">
        <f t="shared" si="120"/>
        <v>851482.15833333333</v>
      </c>
      <c r="BA74" s="40">
        <f t="shared" si="120"/>
        <v>823857.15833333333</v>
      </c>
      <c r="BB74" s="40">
        <f t="shared" si="120"/>
        <v>851482.15833333333</v>
      </c>
      <c r="BC74" s="40">
        <f t="shared" ref="BC74:CY74" si="121">BC29+BC72</f>
        <v>851482.15833333333</v>
      </c>
      <c r="BD74" s="40">
        <f t="shared" si="121"/>
        <v>848719.65833333333</v>
      </c>
      <c r="BE74" s="40">
        <f t="shared" si="121"/>
        <v>851482.15833333333</v>
      </c>
      <c r="BF74" s="40">
        <f t="shared" si="121"/>
        <v>851482.15833333333</v>
      </c>
      <c r="BG74" s="40">
        <f t="shared" si="121"/>
        <v>486746.99679487187</v>
      </c>
      <c r="BH74" s="40">
        <f t="shared" si="121"/>
        <v>875046.86666666681</v>
      </c>
      <c r="BI74" s="40">
        <f t="shared" si="121"/>
        <v>875046.86666666681</v>
      </c>
      <c r="BJ74" s="40">
        <f t="shared" si="121"/>
        <v>872196.86666666681</v>
      </c>
      <c r="BK74" s="40">
        <f t="shared" si="121"/>
        <v>875046.86666666681</v>
      </c>
      <c r="BL74" s="40">
        <f t="shared" si="121"/>
        <v>875046.86666666681</v>
      </c>
      <c r="BM74" s="40">
        <f t="shared" si="121"/>
        <v>847901.56666666677</v>
      </c>
      <c r="BN74" s="40">
        <f t="shared" si="121"/>
        <v>0</v>
      </c>
      <c r="BO74" s="40">
        <f t="shared" si="121"/>
        <v>0</v>
      </c>
      <c r="BP74" s="40">
        <f t="shared" si="121"/>
        <v>0</v>
      </c>
      <c r="BQ74" s="40">
        <f t="shared" si="121"/>
        <v>0</v>
      </c>
      <c r="BR74" s="40">
        <f t="shared" si="121"/>
        <v>0</v>
      </c>
      <c r="BS74" s="40">
        <f t="shared" si="121"/>
        <v>0</v>
      </c>
      <c r="BT74" s="40">
        <f t="shared" si="121"/>
        <v>0</v>
      </c>
      <c r="BU74" s="40">
        <f t="shared" si="121"/>
        <v>0</v>
      </c>
      <c r="BV74" s="40">
        <f t="shared" si="121"/>
        <v>0</v>
      </c>
      <c r="BW74" s="40">
        <f t="shared" si="121"/>
        <v>0</v>
      </c>
      <c r="BX74" s="40">
        <f t="shared" si="121"/>
        <v>0</v>
      </c>
      <c r="BY74" s="40">
        <f t="shared" si="121"/>
        <v>0</v>
      </c>
      <c r="BZ74" s="40">
        <f t="shared" si="121"/>
        <v>0</v>
      </c>
      <c r="CA74" s="40">
        <f t="shared" si="121"/>
        <v>0</v>
      </c>
      <c r="CB74" s="40">
        <f t="shared" si="121"/>
        <v>0</v>
      </c>
      <c r="CC74" s="40">
        <f t="shared" si="121"/>
        <v>0</v>
      </c>
      <c r="CD74" s="40">
        <f t="shared" si="121"/>
        <v>0</v>
      </c>
      <c r="CE74" s="40">
        <f t="shared" si="121"/>
        <v>0</v>
      </c>
      <c r="CF74" s="40">
        <f t="shared" si="121"/>
        <v>0</v>
      </c>
      <c r="CG74" s="40">
        <f t="shared" si="121"/>
        <v>0</v>
      </c>
      <c r="CH74" s="40">
        <f t="shared" si="121"/>
        <v>0</v>
      </c>
      <c r="CI74" s="40">
        <f t="shared" si="121"/>
        <v>0</v>
      </c>
      <c r="CJ74" s="40">
        <f t="shared" si="121"/>
        <v>0</v>
      </c>
      <c r="CK74" s="40">
        <f t="shared" si="121"/>
        <v>0</v>
      </c>
      <c r="CL74" s="40">
        <f t="shared" si="121"/>
        <v>0</v>
      </c>
      <c r="CM74" s="40">
        <f t="shared" si="121"/>
        <v>0</v>
      </c>
      <c r="CN74" s="40">
        <f t="shared" si="121"/>
        <v>0</v>
      </c>
      <c r="CO74" s="40">
        <f t="shared" si="121"/>
        <v>0</v>
      </c>
      <c r="CP74" s="40">
        <f t="shared" si="121"/>
        <v>0</v>
      </c>
      <c r="CQ74" s="40">
        <f t="shared" si="121"/>
        <v>0</v>
      </c>
      <c r="CR74" s="40">
        <f t="shared" si="121"/>
        <v>0</v>
      </c>
      <c r="CS74" s="40">
        <f t="shared" si="121"/>
        <v>0</v>
      </c>
      <c r="CT74" s="40">
        <f t="shared" si="121"/>
        <v>0</v>
      </c>
      <c r="CU74" s="40">
        <f t="shared" si="121"/>
        <v>0</v>
      </c>
      <c r="CV74" s="40">
        <f t="shared" si="121"/>
        <v>0</v>
      </c>
      <c r="CW74" s="40">
        <f t="shared" si="121"/>
        <v>0</v>
      </c>
      <c r="CX74" s="40">
        <f t="shared" si="121"/>
        <v>0</v>
      </c>
      <c r="CY74" s="40">
        <f t="shared" si="121"/>
        <v>0</v>
      </c>
    </row>
    <row r="75" spans="2:103" x14ac:dyDescent="0.25">
      <c r="I75" s="58"/>
    </row>
    <row r="76" spans="2:103" s="15" customFormat="1" ht="19.5" thickBot="1" x14ac:dyDescent="0.35">
      <c r="B76" s="16" t="s">
        <v>151</v>
      </c>
      <c r="F76" s="32"/>
      <c r="I76" s="39"/>
    </row>
    <row r="78" spans="2:103" ht="15.75" x14ac:dyDescent="0.25">
      <c r="B78" s="42" t="s">
        <v>131</v>
      </c>
      <c r="C78" s="42"/>
      <c r="D78" s="42"/>
      <c r="E78" s="42"/>
      <c r="F78" s="34"/>
      <c r="G78" s="22"/>
      <c r="H78" s="42"/>
      <c r="I78" s="40"/>
      <c r="J78" s="41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</row>
    <row r="79" spans="2:103" x14ac:dyDescent="0.25">
      <c r="H79" s="10"/>
      <c r="I79" s="57"/>
    </row>
    <row r="80" spans="2:103" x14ac:dyDescent="0.25">
      <c r="B80" s="5" t="s">
        <v>134</v>
      </c>
      <c r="C80" s="129">
        <f>Summary!I17</f>
        <v>0.5</v>
      </c>
      <c r="D80" s="5">
        <f>C80*'Accom_Phase Schedule'!M70</f>
        <v>97825000</v>
      </c>
      <c r="E80" s="5"/>
      <c r="I80" s="35"/>
    </row>
    <row r="81" spans="2:103" x14ac:dyDescent="0.25">
      <c r="B81" s="5" t="s">
        <v>135</v>
      </c>
      <c r="C81" s="129">
        <f>Summary!I18</f>
        <v>2.5000000000000001E-2</v>
      </c>
      <c r="D81" s="5"/>
      <c r="E81" s="5"/>
      <c r="H81" s="43" t="s">
        <v>146</v>
      </c>
      <c r="I81" s="56">
        <f>SUM(J81:CY81)</f>
        <v>97825000</v>
      </c>
      <c r="J81" s="43"/>
      <c r="K81" s="43">
        <f>SUMIF('Accom_Phase Schedule'!$E$65:$E$69,K2,'Accom_Phase Schedule'!$N$65:$N$69)</f>
        <v>0</v>
      </c>
      <c r="L81" s="43">
        <f>SUMIF('Accom_Phase Schedule'!$E$65:$E$69,L2,'Accom_Phase Schedule'!$N$65:$N$69)</f>
        <v>0</v>
      </c>
      <c r="M81" s="43">
        <f>SUMIF('Accom_Phase Schedule'!$E$65:$E$69,M2,'Accom_Phase Schedule'!$N$65:$N$69)</f>
        <v>0</v>
      </c>
      <c r="N81" s="43">
        <f>SUMIF('Accom_Phase Schedule'!$E$65:$E$69,N2,'Accom_Phase Schedule'!$N$65:$N$69)</f>
        <v>0</v>
      </c>
      <c r="O81" s="43">
        <f>SUMIF('Accom_Phase Schedule'!$E$65:$E$69,O2,'Accom_Phase Schedule'!$N$65:$N$69)</f>
        <v>0</v>
      </c>
      <c r="P81" s="43">
        <f>SUMIF('Accom_Phase Schedule'!$E$65:$E$69,P2,'Accom_Phase Schedule'!$N$65:$N$69)</f>
        <v>0</v>
      </c>
      <c r="Q81" s="43">
        <f>SUMIF('Accom_Phase Schedule'!$E$65:$E$69,Q2,'Accom_Phase Schedule'!$N$65:$N$69)</f>
        <v>0</v>
      </c>
      <c r="R81" s="43">
        <f>SUMIF('Accom_Phase Schedule'!$E$65:$E$69,R2,'Accom_Phase Schedule'!$N$65:$N$69)</f>
        <v>0</v>
      </c>
      <c r="S81" s="43">
        <f>SUMIF('Accom_Phase Schedule'!$E$65:$E$69,S2,'Accom_Phase Schedule'!$N$65:$N$69)</f>
        <v>0</v>
      </c>
      <c r="T81" s="43">
        <f>SUMIF('Accom_Phase Schedule'!$E$65:$E$69,T2,'Accom_Phase Schedule'!$N$65:$N$69)</f>
        <v>0</v>
      </c>
      <c r="U81" s="43">
        <f>SUMIF('Accom_Phase Schedule'!$E$65:$E$69,U2,'Accom_Phase Schedule'!$N$65:$N$69)</f>
        <v>0</v>
      </c>
      <c r="V81" s="43">
        <f>SUMIF('Accom_Phase Schedule'!$E$65:$E$69,V2,'Accom_Phase Schedule'!$N$65:$N$69)</f>
        <v>0</v>
      </c>
      <c r="W81" s="43">
        <f>SUMIF('Accom_Phase Schedule'!$E$65:$E$69,W2,'Accom_Phase Schedule'!$N$65:$N$69)</f>
        <v>0</v>
      </c>
      <c r="X81" s="43">
        <f>SUMIF('Accom_Phase Schedule'!$E$65:$E$69,X2,'Accom_Phase Schedule'!$N$65:$N$69)</f>
        <v>0</v>
      </c>
      <c r="Y81" s="43">
        <f>SUMIF('Accom_Phase Schedule'!$E$65:$E$69,Y2,'Accom_Phase Schedule'!$N$65:$N$69)</f>
        <v>0</v>
      </c>
      <c r="Z81" s="43">
        <f>SUMIF('Accom_Phase Schedule'!$E$65:$E$69,Z2,'Accom_Phase Schedule'!$N$65:$N$69)</f>
        <v>0</v>
      </c>
      <c r="AA81" s="43">
        <f>SUMIF('Accom_Phase Schedule'!$E$65:$E$69,AA2,'Accom_Phase Schedule'!$N$65:$N$69)</f>
        <v>0</v>
      </c>
      <c r="AB81" s="43">
        <f>SUMIF('Accom_Phase Schedule'!$E$65:$E$69,AB2,'Accom_Phase Schedule'!$N$65:$N$69)</f>
        <v>0</v>
      </c>
      <c r="AC81" s="43">
        <f>SUMIF('Accom_Phase Schedule'!$E$65:$E$69,AC2,'Accom_Phase Schedule'!$N$65:$N$69)</f>
        <v>0</v>
      </c>
      <c r="AD81" s="43">
        <f>SUMIF('Accom_Phase Schedule'!$E$65:$E$69,AD2,'Accom_Phase Schedule'!$N$65:$N$69)</f>
        <v>0</v>
      </c>
      <c r="AE81" s="43">
        <f>SUMIF('Accom_Phase Schedule'!$E$65:$E$69,AE2,'Accom_Phase Schedule'!$N$65:$N$69)</f>
        <v>0</v>
      </c>
      <c r="AF81" s="43">
        <f>SUMIF('Accom_Phase Schedule'!$E$65:$E$69,AF2,'Accom_Phase Schedule'!$N$65:$N$69)</f>
        <v>0</v>
      </c>
      <c r="AG81" s="43">
        <f>SUMIF('Accom_Phase Schedule'!$E$65:$E$69,AG2,'Accom_Phase Schedule'!$N$65:$N$69)</f>
        <v>0</v>
      </c>
      <c r="AH81" s="43">
        <f>SUMIF('Accom_Phase Schedule'!$E$65:$E$69,AH2,'Accom_Phase Schedule'!$N$65:$N$69)</f>
        <v>0</v>
      </c>
      <c r="AI81" s="43">
        <f>SUMIF('Accom_Phase Schedule'!$E$65:$E$69,AI2,'Accom_Phase Schedule'!$N$65:$N$69)</f>
        <v>97825000</v>
      </c>
      <c r="AJ81" s="43">
        <f>SUMIF('Accom_Phase Schedule'!$E$65:$E$69,AJ2,'Accom_Phase Schedule'!$N$65:$N$69)</f>
        <v>0</v>
      </c>
      <c r="AK81" s="43">
        <f>SUMIF('Accom_Phase Schedule'!$E$65:$E$69,AK2,'Accom_Phase Schedule'!$N$65:$N$69)</f>
        <v>0</v>
      </c>
      <c r="AL81" s="43">
        <f>SUMIF('Accom_Phase Schedule'!$E$65:$E$69,AL2,'Accom_Phase Schedule'!$N$65:$N$69)</f>
        <v>0</v>
      </c>
      <c r="AM81" s="43">
        <f>SUMIF('Accom_Phase Schedule'!$E$65:$E$69,AM2,'Accom_Phase Schedule'!$N$65:$N$69)</f>
        <v>0</v>
      </c>
      <c r="AN81" s="43">
        <f>SUMIF('Accom_Phase Schedule'!$E$65:$E$69,AN2,'Accom_Phase Schedule'!$N$65:$N$69)</f>
        <v>0</v>
      </c>
      <c r="AO81" s="43">
        <f>SUMIF('Accom_Phase Schedule'!$E$65:$E$69,AO2,'Accom_Phase Schedule'!$N$65:$N$69)</f>
        <v>0</v>
      </c>
      <c r="AP81" s="43">
        <f>SUMIF('Accom_Phase Schedule'!$E$65:$E$69,AP2,'Accom_Phase Schedule'!$N$65:$N$69)</f>
        <v>0</v>
      </c>
      <c r="AQ81" s="43">
        <f>SUMIF('Accom_Phase Schedule'!$E$65:$E$69,AQ2,'Accom_Phase Schedule'!$N$65:$N$69)</f>
        <v>0</v>
      </c>
      <c r="AR81" s="43">
        <f>SUMIF('Accom_Phase Schedule'!$E$65:$E$69,AR2,'Accom_Phase Schedule'!$N$65:$N$69)</f>
        <v>0</v>
      </c>
      <c r="AS81" s="43">
        <f>SUMIF('Accom_Phase Schedule'!$E$65:$E$69,AS2,'Accom_Phase Schedule'!$N$65:$N$69)</f>
        <v>0</v>
      </c>
      <c r="AT81" s="43">
        <f>SUMIF('Accom_Phase Schedule'!$E$65:$E$69,AT2,'Accom_Phase Schedule'!$N$65:$N$69)</f>
        <v>0</v>
      </c>
      <c r="AU81" s="43">
        <f>SUMIF('Accom_Phase Schedule'!$E$65:$E$69,AU2,'Accom_Phase Schedule'!$N$65:$N$69)</f>
        <v>0</v>
      </c>
      <c r="AV81" s="43">
        <f>SUMIF('Accom_Phase Schedule'!$E$65:$E$69,AV2,'Accom_Phase Schedule'!$N$65:$N$69)</f>
        <v>0</v>
      </c>
      <c r="AW81" s="43">
        <f>SUMIF('Accom_Phase Schedule'!$E$65:$E$69,AW2,'Accom_Phase Schedule'!$N$65:$N$69)</f>
        <v>0</v>
      </c>
      <c r="AX81" s="43">
        <f>SUMIF('Accom_Phase Schedule'!$E$65:$E$69,AX2,'Accom_Phase Schedule'!$N$65:$N$69)</f>
        <v>0</v>
      </c>
      <c r="AY81" s="43">
        <f>SUMIF('Accom_Phase Schedule'!$E$65:$E$69,AY2,'Accom_Phase Schedule'!$N$65:$N$69)</f>
        <v>0</v>
      </c>
      <c r="AZ81" s="43">
        <f>SUMIF('Accom_Phase Schedule'!$E$65:$E$69,AZ2,'Accom_Phase Schedule'!$N$65:$N$69)</f>
        <v>0</v>
      </c>
      <c r="BA81" s="43">
        <f>SUMIF('Accom_Phase Schedule'!$E$65:$E$69,BA2,'Accom_Phase Schedule'!$N$65:$N$69)</f>
        <v>0</v>
      </c>
      <c r="BB81" s="43">
        <f>SUMIF('Accom_Phase Schedule'!$E$65:$E$69,BB2,'Accom_Phase Schedule'!$N$65:$N$69)</f>
        <v>0</v>
      </c>
      <c r="BC81" s="43">
        <f>SUMIF('Accom_Phase Schedule'!$E$65:$E$69,BC2,'Accom_Phase Schedule'!$N$65:$N$69)</f>
        <v>0</v>
      </c>
      <c r="BD81" s="43">
        <f>SUMIF('Accom_Phase Schedule'!$E$65:$E$69,BD2,'Accom_Phase Schedule'!$N$65:$N$69)</f>
        <v>0</v>
      </c>
      <c r="BE81" s="43">
        <f>SUMIF('Accom_Phase Schedule'!$E$65:$E$69,BE2,'Accom_Phase Schedule'!$N$65:$N$69)</f>
        <v>0</v>
      </c>
      <c r="BF81" s="43">
        <f>SUMIF('Accom_Phase Schedule'!$E$65:$E$69,BF2,'Accom_Phase Schedule'!$N$65:$N$69)</f>
        <v>0</v>
      </c>
      <c r="BG81" s="43">
        <f>SUMIF('Accom_Phase Schedule'!$E$65:$E$69,BG2,'Accom_Phase Schedule'!$N$65:$N$69)</f>
        <v>0</v>
      </c>
      <c r="BH81" s="43">
        <f>SUMIF('Accom_Phase Schedule'!$E$65:$E$69,BH2,'Accom_Phase Schedule'!$N$65:$N$69)</f>
        <v>0</v>
      </c>
      <c r="BI81" s="43">
        <f>SUMIF('Accom_Phase Schedule'!$E$65:$E$69,BI2,'Accom_Phase Schedule'!$N$65:$N$69)</f>
        <v>0</v>
      </c>
      <c r="BJ81" s="43">
        <f>SUMIF('Accom_Phase Schedule'!$E$65:$E$69,BJ2,'Accom_Phase Schedule'!$N$65:$N$69)</f>
        <v>0</v>
      </c>
      <c r="BK81" s="43">
        <f>SUMIF('Accom_Phase Schedule'!$E$65:$E$69,BK2,'Accom_Phase Schedule'!$N$65:$N$69)</f>
        <v>0</v>
      </c>
      <c r="BL81" s="43">
        <f>SUMIF('Accom_Phase Schedule'!$E$65:$E$69,BL2,'Accom_Phase Schedule'!$N$65:$N$69)</f>
        <v>0</v>
      </c>
      <c r="BM81" s="43">
        <f>SUMIF('Accom_Phase Schedule'!$E$65:$E$69,BM2,'Accom_Phase Schedule'!$N$65:$N$69)</f>
        <v>0</v>
      </c>
      <c r="BN81" s="43">
        <f>SUMIF('Accom_Phase Schedule'!$E$65:$E$69,BN2,'Accom_Phase Schedule'!$N$65:$N$69)</f>
        <v>0</v>
      </c>
      <c r="BO81" s="43">
        <f>SUMIF('Accom_Phase Schedule'!$E$65:$E$69,BO2,'Accom_Phase Schedule'!$N$65:$N$69)</f>
        <v>0</v>
      </c>
      <c r="BP81" s="43">
        <f>SUMIF('Accom_Phase Schedule'!$E$65:$E$69,BP2,'Accom_Phase Schedule'!$N$65:$N$69)</f>
        <v>0</v>
      </c>
      <c r="BQ81" s="43">
        <f>SUMIF('Accom_Phase Schedule'!$E$65:$E$69,BQ2,'Accom_Phase Schedule'!$N$65:$N$69)</f>
        <v>0</v>
      </c>
      <c r="BR81" s="43">
        <f>SUMIF('Accom_Phase Schedule'!$E$65:$E$69,BR2,'Accom_Phase Schedule'!$N$65:$N$69)</f>
        <v>0</v>
      </c>
      <c r="BS81" s="43">
        <f>SUMIF('Accom_Phase Schedule'!$E$65:$E$69,BS2,'Accom_Phase Schedule'!$N$65:$N$69)</f>
        <v>0</v>
      </c>
      <c r="BT81" s="43">
        <f>SUMIF('Accom_Phase Schedule'!$E$65:$E$69,BT2,'Accom_Phase Schedule'!$N$65:$N$69)</f>
        <v>0</v>
      </c>
      <c r="BU81" s="43">
        <f>SUMIF('Accom_Phase Schedule'!$E$65:$E$69,BU2,'Accom_Phase Schedule'!$N$65:$N$69)</f>
        <v>0</v>
      </c>
      <c r="BV81" s="43">
        <f>SUMIF('Accom_Phase Schedule'!$E$65:$E$69,BV2,'Accom_Phase Schedule'!$N$65:$N$69)</f>
        <v>0</v>
      </c>
      <c r="BW81" s="43">
        <f>SUMIF('Accom_Phase Schedule'!$E$65:$E$69,BW2,'Accom_Phase Schedule'!$N$65:$N$69)</f>
        <v>0</v>
      </c>
      <c r="BX81" s="43">
        <f>SUMIF('Accom_Phase Schedule'!$E$65:$E$69,BX2,'Accom_Phase Schedule'!$N$65:$N$69)</f>
        <v>0</v>
      </c>
      <c r="BY81" s="43">
        <f>SUMIF('Accom_Phase Schedule'!$E$65:$E$69,BY2,'Accom_Phase Schedule'!$N$65:$N$69)</f>
        <v>0</v>
      </c>
      <c r="BZ81" s="43">
        <f>SUMIF('Accom_Phase Schedule'!$E$65:$E$69,BZ2,'Accom_Phase Schedule'!$N$65:$N$69)</f>
        <v>0</v>
      </c>
      <c r="CA81" s="43">
        <f>SUMIF('Accom_Phase Schedule'!$E$65:$E$69,CA2,'Accom_Phase Schedule'!$N$65:$N$69)</f>
        <v>0</v>
      </c>
      <c r="CB81" s="43">
        <f>SUMIF('Accom_Phase Schedule'!$E$65:$E$69,CB2,'Accom_Phase Schedule'!$N$65:$N$69)</f>
        <v>0</v>
      </c>
      <c r="CC81" s="43">
        <f>SUMIF('Accom_Phase Schedule'!$E$65:$E$69,CC2,'Accom_Phase Schedule'!$N$65:$N$69)</f>
        <v>0</v>
      </c>
      <c r="CD81" s="43">
        <f>SUMIF('Accom_Phase Schedule'!$E$65:$E$69,CD2,'Accom_Phase Schedule'!$N$65:$N$69)</f>
        <v>0</v>
      </c>
      <c r="CE81" s="43">
        <f>SUMIF('Accom_Phase Schedule'!$E$65:$E$69,CE2,'Accom_Phase Schedule'!$N$65:$N$69)</f>
        <v>0</v>
      </c>
      <c r="CF81" s="43">
        <f>SUMIF('Accom_Phase Schedule'!$E$65:$E$69,CF2,'Accom_Phase Schedule'!$N$65:$N$69)</f>
        <v>0</v>
      </c>
      <c r="CG81" s="43">
        <f>SUMIF('Accom_Phase Schedule'!$E$65:$E$69,CG2,'Accom_Phase Schedule'!$N$65:$N$69)</f>
        <v>0</v>
      </c>
      <c r="CH81" s="43">
        <f>SUMIF('Accom_Phase Schedule'!$E$65:$E$69,CH2,'Accom_Phase Schedule'!$N$65:$N$69)</f>
        <v>0</v>
      </c>
      <c r="CI81" s="43">
        <f>SUMIF('Accom_Phase Schedule'!$E$65:$E$69,CI2,'Accom_Phase Schedule'!$N$65:$N$69)</f>
        <v>0</v>
      </c>
      <c r="CJ81" s="43">
        <f>SUMIF('Accom_Phase Schedule'!$E$65:$E$69,CJ2,'Accom_Phase Schedule'!$N$65:$N$69)</f>
        <v>0</v>
      </c>
      <c r="CK81" s="43">
        <f>SUMIF('Accom_Phase Schedule'!$E$65:$E$69,CK2,'Accom_Phase Schedule'!$N$65:$N$69)</f>
        <v>0</v>
      </c>
      <c r="CL81" s="43">
        <f>SUMIF('Accom_Phase Schedule'!$E$65:$E$69,CL2,'Accom_Phase Schedule'!$N$65:$N$69)</f>
        <v>0</v>
      </c>
      <c r="CM81" s="43">
        <f>SUMIF('Accom_Phase Schedule'!$E$65:$E$69,CM2,'Accom_Phase Schedule'!$N$65:$N$69)</f>
        <v>0</v>
      </c>
      <c r="CN81" s="43">
        <f>SUMIF('Accom_Phase Schedule'!$E$65:$E$69,CN2,'Accom_Phase Schedule'!$N$65:$N$69)</f>
        <v>0</v>
      </c>
      <c r="CO81" s="43">
        <f>SUMIF('Accom_Phase Schedule'!$E$65:$E$69,CO2,'Accom_Phase Schedule'!$N$65:$N$69)</f>
        <v>0</v>
      </c>
      <c r="CP81" s="43">
        <f>SUMIF('Accom_Phase Schedule'!$E$65:$E$69,CP2,'Accom_Phase Schedule'!$N$65:$N$69)</f>
        <v>0</v>
      </c>
      <c r="CQ81" s="43">
        <f>SUMIF('Accom_Phase Schedule'!$E$65:$E$69,CQ2,'Accom_Phase Schedule'!$N$65:$N$69)</f>
        <v>0</v>
      </c>
      <c r="CR81" s="43">
        <f>SUMIF('Accom_Phase Schedule'!$E$65:$E$69,CR2,'Accom_Phase Schedule'!$N$65:$N$69)</f>
        <v>0</v>
      </c>
      <c r="CS81" s="43">
        <f>SUMIF('Accom_Phase Schedule'!$E$65:$E$69,CS2,'Accom_Phase Schedule'!$N$65:$N$69)</f>
        <v>0</v>
      </c>
      <c r="CT81" s="43">
        <f>SUMIF('Accom_Phase Schedule'!$E$65:$E$69,CT2,'Accom_Phase Schedule'!$N$65:$N$69)</f>
        <v>0</v>
      </c>
      <c r="CU81" s="43">
        <f>SUMIF('Accom_Phase Schedule'!$E$65:$E$69,CU2,'Accom_Phase Schedule'!$N$65:$N$69)</f>
        <v>0</v>
      </c>
      <c r="CV81" s="43">
        <f>SUMIF('Accom_Phase Schedule'!$E$65:$E$69,CV2,'Accom_Phase Schedule'!$N$65:$N$69)</f>
        <v>0</v>
      </c>
      <c r="CW81" s="43">
        <f>SUMIF('Accom_Phase Schedule'!$E$65:$E$69,CW2,'Accom_Phase Schedule'!$N$65:$N$69)</f>
        <v>0</v>
      </c>
      <c r="CX81" s="43">
        <f>SUMIF('Accom_Phase Schedule'!$E$65:$E$69,CX2,'Accom_Phase Schedule'!$N$65:$N$69)</f>
        <v>0</v>
      </c>
      <c r="CY81" s="43">
        <f>SUMIF('Accom_Phase Schedule'!$E$65:$E$69,CY2,'Accom_Phase Schedule'!$N$65:$N$69)</f>
        <v>0</v>
      </c>
    </row>
    <row r="82" spans="2:103" x14ac:dyDescent="0.25">
      <c r="B82" s="5"/>
      <c r="C82" s="129"/>
      <c r="D82" s="5"/>
      <c r="E82" s="5"/>
      <c r="H82" s="10" t="s">
        <v>147</v>
      </c>
      <c r="I82" s="57"/>
      <c r="K82" s="1">
        <f>K81+J86</f>
        <v>0</v>
      </c>
      <c r="L82" s="1">
        <f>L81+K86</f>
        <v>0</v>
      </c>
      <c r="M82" s="1">
        <f t="shared" ref="M82:BB82" si="122">M81+L86</f>
        <v>0</v>
      </c>
      <c r="N82" s="1">
        <f t="shared" si="122"/>
        <v>0</v>
      </c>
      <c r="O82" s="1">
        <f t="shared" si="122"/>
        <v>0</v>
      </c>
      <c r="P82" s="1">
        <f t="shared" si="122"/>
        <v>0</v>
      </c>
      <c r="Q82" s="1">
        <f t="shared" si="122"/>
        <v>0</v>
      </c>
      <c r="R82" s="1">
        <f t="shared" si="122"/>
        <v>0</v>
      </c>
      <c r="S82" s="1">
        <f t="shared" si="122"/>
        <v>0</v>
      </c>
      <c r="T82" s="1">
        <f t="shared" si="122"/>
        <v>0</v>
      </c>
      <c r="U82" s="1">
        <f t="shared" si="122"/>
        <v>0</v>
      </c>
      <c r="V82" s="1">
        <f t="shared" si="122"/>
        <v>0</v>
      </c>
      <c r="W82" s="1">
        <f t="shared" si="122"/>
        <v>0</v>
      </c>
      <c r="X82" s="1">
        <f t="shared" si="122"/>
        <v>0</v>
      </c>
      <c r="Y82" s="1">
        <f t="shared" si="122"/>
        <v>0</v>
      </c>
      <c r="Z82" s="1">
        <f t="shared" si="122"/>
        <v>0</v>
      </c>
      <c r="AA82" s="1">
        <f t="shared" si="122"/>
        <v>0</v>
      </c>
      <c r="AB82" s="1">
        <f t="shared" si="122"/>
        <v>0</v>
      </c>
      <c r="AC82" s="1">
        <f t="shared" si="122"/>
        <v>0</v>
      </c>
      <c r="AD82" s="1">
        <f t="shared" si="122"/>
        <v>0</v>
      </c>
      <c r="AE82" s="1">
        <f t="shared" si="122"/>
        <v>0</v>
      </c>
      <c r="AF82" s="1">
        <f t="shared" si="122"/>
        <v>0</v>
      </c>
      <c r="AG82" s="1">
        <f t="shared" si="122"/>
        <v>0</v>
      </c>
      <c r="AH82" s="1">
        <f t="shared" si="122"/>
        <v>0</v>
      </c>
      <c r="AI82" s="1">
        <f t="shared" si="122"/>
        <v>97825000</v>
      </c>
      <c r="AJ82" s="1">
        <f t="shared" si="122"/>
        <v>97639976.463828921</v>
      </c>
      <c r="AK82" s="1">
        <f t="shared" si="122"/>
        <v>97455302.876126409</v>
      </c>
      <c r="AL82" s="1">
        <f t="shared" si="122"/>
        <v>97270978.575009465</v>
      </c>
      <c r="AM82" s="1">
        <f t="shared" si="122"/>
        <v>97087002.899846986</v>
      </c>
      <c r="AN82" s="1">
        <f t="shared" si="122"/>
        <v>96903375.191257343</v>
      </c>
      <c r="AO82" s="1">
        <f t="shared" si="122"/>
        <v>96720094.79110606</v>
      </c>
      <c r="AP82" s="1">
        <f t="shared" si="122"/>
        <v>96537161.042503431</v>
      </c>
      <c r="AQ82" s="1">
        <f t="shared" si="122"/>
        <v>96354573.289802164</v>
      </c>
      <c r="AR82" s="1">
        <f t="shared" si="122"/>
        <v>96172330.878595069</v>
      </c>
      <c r="AS82" s="1">
        <f t="shared" si="122"/>
        <v>95990433.155712649</v>
      </c>
      <c r="AT82" s="1">
        <f t="shared" si="122"/>
        <v>95808879.469220817</v>
      </c>
      <c r="AU82" s="1">
        <f t="shared" si="122"/>
        <v>95627669.168418527</v>
      </c>
      <c r="AV82" s="1">
        <f t="shared" si="122"/>
        <v>95446801.603835449</v>
      </c>
      <c r="AW82" s="1">
        <f t="shared" si="122"/>
        <v>95266276.127229661</v>
      </c>
      <c r="AX82" s="1">
        <f t="shared" si="122"/>
        <v>95086092.091585293</v>
      </c>
      <c r="AY82" s="1">
        <f t="shared" si="122"/>
        <v>94906248.85111022</v>
      </c>
      <c r="AZ82" s="1">
        <f t="shared" si="122"/>
        <v>94726745.761233762</v>
      </c>
      <c r="BA82" s="1">
        <f t="shared" si="122"/>
        <v>94547582.178604349</v>
      </c>
      <c r="BB82" s="1">
        <f t="shared" si="122"/>
        <v>94368757.461087242</v>
      </c>
      <c r="BC82" s="1">
        <f t="shared" ref="BC82" si="123">BC81+BB86</f>
        <v>94190270.967762202</v>
      </c>
      <c r="BD82" s="1">
        <f t="shared" ref="BD82" si="124">BD81+BC86</f>
        <v>94012122.058921233</v>
      </c>
      <c r="BE82" s="1">
        <f t="shared" ref="BE82" si="125">BE81+BD86</f>
        <v>93834310.096066251</v>
      </c>
      <c r="BF82" s="1">
        <f t="shared" ref="BF82" si="126">BF81+BE86</f>
        <v>93656834.44190681</v>
      </c>
      <c r="BG82" s="1">
        <f t="shared" ref="BG82" si="127">BG81+BF86</f>
        <v>93479694.460357815</v>
      </c>
      <c r="BH82" s="1">
        <f t="shared" ref="BH82" si="128">BH81+BG86</f>
        <v>93302889.516537249</v>
      </c>
      <c r="BI82" s="1">
        <f t="shared" ref="BI82" si="129">BI81+BH86</f>
        <v>93126418.976763889</v>
      </c>
      <c r="BJ82" s="1">
        <f t="shared" ref="BJ82" si="130">BJ81+BI86</f>
        <v>92950282.208555043</v>
      </c>
      <c r="BK82" s="1">
        <f t="shared" ref="BK82" si="131">BK81+BJ86</f>
        <v>92774478.580624282</v>
      </c>
      <c r="BL82" s="1">
        <f t="shared" ref="BL82" si="132">BL81+BK86</f>
        <v>92599007.462879181</v>
      </c>
      <c r="BM82" s="1">
        <f t="shared" ref="BM82" si="133">BM81+BL86</f>
        <v>92423868.226419032</v>
      </c>
      <c r="BN82" s="1">
        <f t="shared" ref="BN82" si="134">BN81+BM86</f>
        <v>0</v>
      </c>
      <c r="BO82" s="1">
        <f t="shared" ref="BO82" si="135">BO81+BN86</f>
        <v>0</v>
      </c>
      <c r="BP82" s="1">
        <f t="shared" ref="BP82" si="136">BP81+BO86</f>
        <v>0</v>
      </c>
      <c r="BQ82" s="1">
        <f t="shared" ref="BQ82" si="137">BQ81+BP86</f>
        <v>0</v>
      </c>
      <c r="BR82" s="1">
        <f t="shared" ref="BR82" si="138">BR81+BQ86</f>
        <v>0</v>
      </c>
      <c r="BS82" s="1">
        <f t="shared" ref="BS82" si="139">BS81+BR86</f>
        <v>0</v>
      </c>
      <c r="BT82" s="1">
        <f t="shared" ref="BT82" si="140">BT81+BS86</f>
        <v>0</v>
      </c>
      <c r="BU82" s="1">
        <f t="shared" ref="BU82" si="141">BU81+BT86</f>
        <v>0</v>
      </c>
      <c r="BV82" s="1">
        <f t="shared" ref="BV82" si="142">BV81+BU86</f>
        <v>0</v>
      </c>
      <c r="BW82" s="1">
        <f t="shared" ref="BW82" si="143">BW81+BV86</f>
        <v>0</v>
      </c>
      <c r="BX82" s="1">
        <f t="shared" ref="BX82" si="144">BX81+BW86</f>
        <v>0</v>
      </c>
      <c r="BY82" s="1">
        <f t="shared" ref="BY82" si="145">BY81+BX86</f>
        <v>0</v>
      </c>
      <c r="BZ82" s="1">
        <f t="shared" ref="BZ82" si="146">BZ81+BY86</f>
        <v>0</v>
      </c>
      <c r="CA82" s="1">
        <f t="shared" ref="CA82" si="147">CA81+BZ86</f>
        <v>0</v>
      </c>
      <c r="CB82" s="1">
        <f t="shared" ref="CB82" si="148">CB81+CA86</f>
        <v>0</v>
      </c>
      <c r="CC82" s="1">
        <f t="shared" ref="CC82" si="149">CC81+CB86</f>
        <v>0</v>
      </c>
      <c r="CD82" s="1">
        <f t="shared" ref="CD82" si="150">CD81+CC86</f>
        <v>0</v>
      </c>
      <c r="CE82" s="1">
        <f t="shared" ref="CE82" si="151">CE81+CD86</f>
        <v>0</v>
      </c>
      <c r="CF82" s="1">
        <f t="shared" ref="CF82" si="152">CF81+CE86</f>
        <v>0</v>
      </c>
      <c r="CG82" s="1">
        <f t="shared" ref="CG82" si="153">CG81+CF86</f>
        <v>0</v>
      </c>
      <c r="CH82" s="1">
        <f t="shared" ref="CH82" si="154">CH81+CG86</f>
        <v>0</v>
      </c>
      <c r="CI82" s="1">
        <f t="shared" ref="CI82" si="155">CI81+CH86</f>
        <v>0</v>
      </c>
      <c r="CJ82" s="1">
        <f t="shared" ref="CJ82" si="156">CJ81+CI86</f>
        <v>0</v>
      </c>
      <c r="CK82" s="1">
        <f t="shared" ref="CK82" si="157">CK81+CJ86</f>
        <v>0</v>
      </c>
      <c r="CL82" s="1">
        <f t="shared" ref="CL82" si="158">CL81+CK86</f>
        <v>0</v>
      </c>
      <c r="CM82" s="1">
        <f t="shared" ref="CM82" si="159">CM81+CL86</f>
        <v>0</v>
      </c>
      <c r="CN82" s="1">
        <f t="shared" ref="CN82" si="160">CN81+CM86</f>
        <v>0</v>
      </c>
      <c r="CO82" s="1">
        <f t="shared" ref="CO82" si="161">CO81+CN86</f>
        <v>0</v>
      </c>
      <c r="CP82" s="1">
        <f t="shared" ref="CP82" si="162">CP81+CO86</f>
        <v>0</v>
      </c>
      <c r="CQ82" s="1">
        <f t="shared" ref="CQ82" si="163">CQ81+CP86</f>
        <v>0</v>
      </c>
      <c r="CR82" s="1">
        <f t="shared" ref="CR82" si="164">CR81+CQ86</f>
        <v>0</v>
      </c>
      <c r="CS82" s="1">
        <f t="shared" ref="CS82" si="165">CS81+CR86</f>
        <v>0</v>
      </c>
      <c r="CT82" s="1">
        <f t="shared" ref="CT82" si="166">CT81+CS86</f>
        <v>0</v>
      </c>
      <c r="CU82" s="1">
        <f t="shared" ref="CU82" si="167">CU81+CT86</f>
        <v>0</v>
      </c>
      <c r="CV82" s="1">
        <f t="shared" ref="CV82" si="168">CV81+CU86</f>
        <v>0</v>
      </c>
      <c r="CW82" s="1">
        <f t="shared" ref="CW82" si="169">CW81+CV86</f>
        <v>0</v>
      </c>
      <c r="CX82" s="1">
        <f t="shared" ref="CX82" si="170">CX81+CW86</f>
        <v>0</v>
      </c>
      <c r="CY82" s="1">
        <f t="shared" ref="CY82" si="171">CY81+CX86</f>
        <v>0</v>
      </c>
    </row>
    <row r="83" spans="2:103" x14ac:dyDescent="0.25">
      <c r="B83" s="5" t="s">
        <v>145</v>
      </c>
      <c r="C83" s="144">
        <f>Summary!I19</f>
        <v>30</v>
      </c>
      <c r="D83" s="5"/>
      <c r="E83" s="5"/>
      <c r="H83" s="43" t="s">
        <v>148</v>
      </c>
      <c r="I83" s="56">
        <f>SUM(J83:CY83)</f>
        <v>103897585.71380004</v>
      </c>
      <c r="J83" s="43"/>
      <c r="K83" s="43">
        <f>IF(K2=$C$96,K82+K82*((1+$C$81)^(1/12)-1),(K82&gt;0)*-PMT($C$81/12,$C$83*12,K82))</f>
        <v>0</v>
      </c>
      <c r="L83" s="43">
        <f t="shared" ref="L83:BB83" si="172">IF(L2=$C$96,L82+L82*((1+$C$81)^(1/12)-1),(L82&gt;0)*-PMT($C$81/12,$C$83*12,L82))</f>
        <v>0</v>
      </c>
      <c r="M83" s="43">
        <f t="shared" si="172"/>
        <v>0</v>
      </c>
      <c r="N83" s="43">
        <f t="shared" si="172"/>
        <v>0</v>
      </c>
      <c r="O83" s="43">
        <f t="shared" si="172"/>
        <v>0</v>
      </c>
      <c r="P83" s="43">
        <f t="shared" si="172"/>
        <v>0</v>
      </c>
      <c r="Q83" s="43">
        <f t="shared" si="172"/>
        <v>0</v>
      </c>
      <c r="R83" s="43">
        <f t="shared" si="172"/>
        <v>0</v>
      </c>
      <c r="S83" s="43">
        <f t="shared" si="172"/>
        <v>0</v>
      </c>
      <c r="T83" s="43">
        <f t="shared" si="172"/>
        <v>0</v>
      </c>
      <c r="U83" s="43">
        <f t="shared" si="172"/>
        <v>0</v>
      </c>
      <c r="V83" s="43">
        <f t="shared" si="172"/>
        <v>0</v>
      </c>
      <c r="W83" s="43">
        <f t="shared" si="172"/>
        <v>0</v>
      </c>
      <c r="X83" s="43">
        <f t="shared" si="172"/>
        <v>0</v>
      </c>
      <c r="Y83" s="43">
        <f t="shared" si="172"/>
        <v>0</v>
      </c>
      <c r="Z83" s="43">
        <f t="shared" si="172"/>
        <v>0</v>
      </c>
      <c r="AA83" s="43">
        <f t="shared" si="172"/>
        <v>0</v>
      </c>
      <c r="AB83" s="43">
        <f t="shared" si="172"/>
        <v>0</v>
      </c>
      <c r="AC83" s="43">
        <f t="shared" si="172"/>
        <v>0</v>
      </c>
      <c r="AD83" s="43">
        <f t="shared" si="172"/>
        <v>0</v>
      </c>
      <c r="AE83" s="43">
        <f t="shared" si="172"/>
        <v>0</v>
      </c>
      <c r="AF83" s="43">
        <f t="shared" si="172"/>
        <v>0</v>
      </c>
      <c r="AG83" s="43">
        <f t="shared" si="172"/>
        <v>0</v>
      </c>
      <c r="AH83" s="43">
        <f t="shared" si="172"/>
        <v>0</v>
      </c>
      <c r="AI83" s="43">
        <f t="shared" si="172"/>
        <v>386527.01926844637</v>
      </c>
      <c r="AJ83" s="43">
        <f t="shared" si="172"/>
        <v>385795.95260930283</v>
      </c>
      <c r="AK83" s="43">
        <f t="shared" si="172"/>
        <v>385066.26866969373</v>
      </c>
      <c r="AL83" s="43">
        <f t="shared" si="172"/>
        <v>384337.96483438095</v>
      </c>
      <c r="AM83" s="43">
        <f t="shared" si="172"/>
        <v>383611.03849307296</v>
      </c>
      <c r="AN83" s="43">
        <f t="shared" si="172"/>
        <v>382885.48704041517</v>
      </c>
      <c r="AO83" s="43">
        <f t="shared" si="172"/>
        <v>382161.30787598068</v>
      </c>
      <c r="AP83" s="43">
        <f t="shared" si="172"/>
        <v>381438.49840426096</v>
      </c>
      <c r="AQ83" s="43">
        <f t="shared" si="172"/>
        <v>380717.05603465665</v>
      </c>
      <c r="AR83" s="43">
        <f t="shared" si="172"/>
        <v>379996.97818146809</v>
      </c>
      <c r="AS83" s="43">
        <f t="shared" si="172"/>
        <v>379278.26226388605</v>
      </c>
      <c r="AT83" s="43">
        <f t="shared" si="172"/>
        <v>378560.90570598282</v>
      </c>
      <c r="AU83" s="43">
        <f t="shared" si="172"/>
        <v>377844.90593670245</v>
      </c>
      <c r="AV83" s="43">
        <f t="shared" si="172"/>
        <v>377130.2603898521</v>
      </c>
      <c r="AW83" s="43">
        <f t="shared" si="172"/>
        <v>376416.96650409233</v>
      </c>
      <c r="AX83" s="43">
        <f t="shared" si="172"/>
        <v>375705.02172292816</v>
      </c>
      <c r="AY83" s="43">
        <f t="shared" si="172"/>
        <v>374994.42349470017</v>
      </c>
      <c r="AZ83" s="43">
        <f t="shared" si="172"/>
        <v>374285.16927257471</v>
      </c>
      <c r="BA83" s="43">
        <f t="shared" si="172"/>
        <v>373577.25651453534</v>
      </c>
      <c r="BB83" s="43">
        <f t="shared" si="172"/>
        <v>372870.68268337345</v>
      </c>
      <c r="BC83" s="43">
        <f t="shared" ref="BC83:CY83" si="173">IF(BC2=$C$96,BC82+BC82*((1+$C$81)^(1/12)-1),(BC82&gt;0)*-PMT($C$81/12,$C$83*12,BC82))</f>
        <v>372165.44524667936</v>
      </c>
      <c r="BD83" s="43">
        <f t="shared" si="173"/>
        <v>371461.54167683283</v>
      </c>
      <c r="BE83" s="43">
        <f t="shared" si="173"/>
        <v>370758.9694509948</v>
      </c>
      <c r="BF83" s="43">
        <f t="shared" si="173"/>
        <v>370057.72605109744</v>
      </c>
      <c r="BG83" s="43">
        <f t="shared" si="173"/>
        <v>369357.80896383541</v>
      </c>
      <c r="BH83" s="43">
        <f t="shared" si="173"/>
        <v>368659.21568065742</v>
      </c>
      <c r="BI83" s="43">
        <f t="shared" si="173"/>
        <v>367961.94369775645</v>
      </c>
      <c r="BJ83" s="43">
        <f t="shared" si="173"/>
        <v>367265.99051606114</v>
      </c>
      <c r="BK83" s="43">
        <f t="shared" si="173"/>
        <v>366571.35364122695</v>
      </c>
      <c r="BL83" s="43">
        <f t="shared" si="173"/>
        <v>365878.03058362694</v>
      </c>
      <c r="BM83" s="43">
        <f>IF(BM2=$C$96,BM82+BM82*((1+$C$81)^(1/12)-1),(BM82&gt;0)*-PMT($C$81/12,$C$83*12,BM82))</f>
        <v>92614246.262390971</v>
      </c>
      <c r="BN83" s="43">
        <f t="shared" si="173"/>
        <v>0</v>
      </c>
      <c r="BO83" s="43">
        <f t="shared" si="173"/>
        <v>0</v>
      </c>
      <c r="BP83" s="43">
        <f t="shared" si="173"/>
        <v>0</v>
      </c>
      <c r="BQ83" s="43">
        <f t="shared" si="173"/>
        <v>0</v>
      </c>
      <c r="BR83" s="43">
        <f t="shared" si="173"/>
        <v>0</v>
      </c>
      <c r="BS83" s="43">
        <f t="shared" si="173"/>
        <v>0</v>
      </c>
      <c r="BT83" s="43">
        <f t="shared" si="173"/>
        <v>0</v>
      </c>
      <c r="BU83" s="43">
        <f t="shared" si="173"/>
        <v>0</v>
      </c>
      <c r="BV83" s="43">
        <f t="shared" si="173"/>
        <v>0</v>
      </c>
      <c r="BW83" s="43">
        <f t="shared" si="173"/>
        <v>0</v>
      </c>
      <c r="BX83" s="43">
        <f t="shared" si="173"/>
        <v>0</v>
      </c>
      <c r="BY83" s="43">
        <f t="shared" si="173"/>
        <v>0</v>
      </c>
      <c r="BZ83" s="43">
        <f t="shared" si="173"/>
        <v>0</v>
      </c>
      <c r="CA83" s="43">
        <f t="shared" si="173"/>
        <v>0</v>
      </c>
      <c r="CB83" s="43">
        <f t="shared" si="173"/>
        <v>0</v>
      </c>
      <c r="CC83" s="43">
        <f t="shared" si="173"/>
        <v>0</v>
      </c>
      <c r="CD83" s="43">
        <f t="shared" si="173"/>
        <v>0</v>
      </c>
      <c r="CE83" s="43">
        <f t="shared" si="173"/>
        <v>0</v>
      </c>
      <c r="CF83" s="43">
        <f t="shared" si="173"/>
        <v>0</v>
      </c>
      <c r="CG83" s="43">
        <f t="shared" si="173"/>
        <v>0</v>
      </c>
      <c r="CH83" s="43">
        <f t="shared" si="173"/>
        <v>0</v>
      </c>
      <c r="CI83" s="43">
        <f t="shared" si="173"/>
        <v>0</v>
      </c>
      <c r="CJ83" s="43">
        <f t="shared" si="173"/>
        <v>0</v>
      </c>
      <c r="CK83" s="43">
        <f t="shared" si="173"/>
        <v>0</v>
      </c>
      <c r="CL83" s="43">
        <f t="shared" si="173"/>
        <v>0</v>
      </c>
      <c r="CM83" s="43">
        <f t="shared" si="173"/>
        <v>0</v>
      </c>
      <c r="CN83" s="43">
        <f t="shared" si="173"/>
        <v>0</v>
      </c>
      <c r="CO83" s="43">
        <f t="shared" si="173"/>
        <v>0</v>
      </c>
      <c r="CP83" s="43">
        <f t="shared" si="173"/>
        <v>0</v>
      </c>
      <c r="CQ83" s="43">
        <f t="shared" si="173"/>
        <v>0</v>
      </c>
      <c r="CR83" s="43">
        <f t="shared" si="173"/>
        <v>0</v>
      </c>
      <c r="CS83" s="43">
        <f t="shared" si="173"/>
        <v>0</v>
      </c>
      <c r="CT83" s="43">
        <f t="shared" si="173"/>
        <v>0</v>
      </c>
      <c r="CU83" s="43">
        <f t="shared" si="173"/>
        <v>0</v>
      </c>
      <c r="CV83" s="43">
        <f t="shared" si="173"/>
        <v>0</v>
      </c>
      <c r="CW83" s="43">
        <f t="shared" si="173"/>
        <v>0</v>
      </c>
      <c r="CX83" s="43">
        <f t="shared" si="173"/>
        <v>0</v>
      </c>
      <c r="CY83" s="43">
        <f t="shared" si="173"/>
        <v>0</v>
      </c>
    </row>
    <row r="84" spans="2:103" x14ac:dyDescent="0.25">
      <c r="B84" s="5" t="s">
        <v>141</v>
      </c>
      <c r="C84" s="5">
        <f>D80*C81</f>
        <v>2445625</v>
      </c>
      <c r="D84" s="5"/>
      <c r="E84" s="5"/>
      <c r="H84" s="10" t="s">
        <v>135</v>
      </c>
      <c r="I84" s="57">
        <f>SUM(J84:CY84)</f>
        <v>6072585.7138000112</v>
      </c>
      <c r="K84" s="1">
        <f>K82*((1+$C$81)^(1/12)-1)</f>
        <v>0</v>
      </c>
      <c r="L84" s="1">
        <f>L82*((1+$C$81)^(1/12)-1)</f>
        <v>0</v>
      </c>
      <c r="M84" s="1">
        <f t="shared" ref="M84:BB84" si="174">M82*((1+$C$81)^(1/12)-1)</f>
        <v>0</v>
      </c>
      <c r="N84" s="1">
        <f t="shared" si="174"/>
        <v>0</v>
      </c>
      <c r="O84" s="1">
        <f t="shared" si="174"/>
        <v>0</v>
      </c>
      <c r="P84" s="1">
        <f t="shared" si="174"/>
        <v>0</v>
      </c>
      <c r="Q84" s="1">
        <f t="shared" si="174"/>
        <v>0</v>
      </c>
      <c r="R84" s="1">
        <f t="shared" si="174"/>
        <v>0</v>
      </c>
      <c r="S84" s="1">
        <f t="shared" si="174"/>
        <v>0</v>
      </c>
      <c r="T84" s="1">
        <f t="shared" si="174"/>
        <v>0</v>
      </c>
      <c r="U84" s="1">
        <f t="shared" si="174"/>
        <v>0</v>
      </c>
      <c r="V84" s="1">
        <f t="shared" si="174"/>
        <v>0</v>
      </c>
      <c r="W84" s="1">
        <f t="shared" si="174"/>
        <v>0</v>
      </c>
      <c r="X84" s="1">
        <f t="shared" si="174"/>
        <v>0</v>
      </c>
      <c r="Y84" s="1">
        <f t="shared" si="174"/>
        <v>0</v>
      </c>
      <c r="Z84" s="1">
        <f t="shared" si="174"/>
        <v>0</v>
      </c>
      <c r="AA84" s="1">
        <f t="shared" si="174"/>
        <v>0</v>
      </c>
      <c r="AB84" s="1">
        <f t="shared" si="174"/>
        <v>0</v>
      </c>
      <c r="AC84" s="1">
        <f t="shared" si="174"/>
        <v>0</v>
      </c>
      <c r="AD84" s="1">
        <f t="shared" si="174"/>
        <v>0</v>
      </c>
      <c r="AE84" s="1">
        <f t="shared" si="174"/>
        <v>0</v>
      </c>
      <c r="AF84" s="1">
        <f t="shared" si="174"/>
        <v>0</v>
      </c>
      <c r="AG84" s="1">
        <f t="shared" si="174"/>
        <v>0</v>
      </c>
      <c r="AH84" s="1">
        <f t="shared" si="174"/>
        <v>0</v>
      </c>
      <c r="AI84" s="1">
        <f t="shared" si="174"/>
        <v>201503.48309736612</v>
      </c>
      <c r="AJ84" s="1">
        <f t="shared" si="174"/>
        <v>201122.36490678636</v>
      </c>
      <c r="AK84" s="1">
        <f t="shared" si="174"/>
        <v>200741.96755275477</v>
      </c>
      <c r="AL84" s="1">
        <f t="shared" si="174"/>
        <v>200362.28967190065</v>
      </c>
      <c r="AM84" s="1">
        <f t="shared" si="174"/>
        <v>199983.32990343217</v>
      </c>
      <c r="AN84" s="1">
        <f t="shared" si="174"/>
        <v>199605.08688913111</v>
      </c>
      <c r="AO84" s="1">
        <f t="shared" si="174"/>
        <v>199227.55927334822</v>
      </c>
      <c r="AP84" s="1">
        <f t="shared" si="174"/>
        <v>198850.74570299822</v>
      </c>
      <c r="AQ84" s="1">
        <f t="shared" si="174"/>
        <v>198474.64482755508</v>
      </c>
      <c r="AR84" s="1">
        <f t="shared" si="174"/>
        <v>198099.2552990471</v>
      </c>
      <c r="AS84" s="1">
        <f t="shared" si="174"/>
        <v>197724.57577205211</v>
      </c>
      <c r="AT84" s="1">
        <f t="shared" si="174"/>
        <v>197350.60490369255</v>
      </c>
      <c r="AU84" s="1">
        <f t="shared" si="174"/>
        <v>196977.34135363088</v>
      </c>
      <c r="AV84" s="1">
        <f t="shared" si="174"/>
        <v>196604.78378406455</v>
      </c>
      <c r="AW84" s="1">
        <f t="shared" si="174"/>
        <v>196232.93085972129</v>
      </c>
      <c r="AX84" s="1">
        <f t="shared" si="174"/>
        <v>195861.78124785438</v>
      </c>
      <c r="AY84" s="1">
        <f t="shared" si="174"/>
        <v>195491.33361823778</v>
      </c>
      <c r="AZ84" s="1">
        <f t="shared" si="174"/>
        <v>195121.58664316143</v>
      </c>
      <c r="BA84" s="1">
        <f t="shared" si="174"/>
        <v>194752.5389974264</v>
      </c>
      <c r="BB84" s="1">
        <f t="shared" si="174"/>
        <v>194384.18935834026</v>
      </c>
      <c r="BC84" s="1">
        <f t="shared" ref="BC84:CY84" si="175">BC82*((1+$C$81)^(1/12)-1)</f>
        <v>194016.53640571231</v>
      </c>
      <c r="BD84" s="1">
        <f t="shared" si="175"/>
        <v>193649.57882184876</v>
      </c>
      <c r="BE84" s="1">
        <f t="shared" si="175"/>
        <v>193283.31529154815</v>
      </c>
      <c r="BF84" s="1">
        <f t="shared" si="175"/>
        <v>192917.74450209647</v>
      </c>
      <c r="BG84" s="1">
        <f t="shared" si="175"/>
        <v>192552.86514326258</v>
      </c>
      <c r="BH84" s="1">
        <f t="shared" si="175"/>
        <v>192188.67590729345</v>
      </c>
      <c r="BI84" s="1">
        <f t="shared" si="175"/>
        <v>191825.17548890956</v>
      </c>
      <c r="BJ84" s="1">
        <f t="shared" si="175"/>
        <v>191462.36258530008</v>
      </c>
      <c r="BK84" s="1">
        <f t="shared" si="175"/>
        <v>191100.23589611836</v>
      </c>
      <c r="BL84" s="1">
        <f t="shared" si="175"/>
        <v>190738.79412347716</v>
      </c>
      <c r="BM84" s="1">
        <f>BM82*((1+$C$81)^(1/12)-1)</f>
        <v>190378.03597194399</v>
      </c>
      <c r="BN84" s="1">
        <f t="shared" si="175"/>
        <v>0</v>
      </c>
      <c r="BO84" s="1">
        <f t="shared" si="175"/>
        <v>0</v>
      </c>
      <c r="BP84" s="1">
        <f t="shared" si="175"/>
        <v>0</v>
      </c>
      <c r="BQ84" s="1">
        <f t="shared" si="175"/>
        <v>0</v>
      </c>
      <c r="BR84" s="1">
        <f t="shared" si="175"/>
        <v>0</v>
      </c>
      <c r="BS84" s="1">
        <f t="shared" si="175"/>
        <v>0</v>
      </c>
      <c r="BT84" s="1">
        <f t="shared" si="175"/>
        <v>0</v>
      </c>
      <c r="BU84" s="1">
        <f t="shared" si="175"/>
        <v>0</v>
      </c>
      <c r="BV84" s="1">
        <f t="shared" si="175"/>
        <v>0</v>
      </c>
      <c r="BW84" s="1">
        <f t="shared" si="175"/>
        <v>0</v>
      </c>
      <c r="BX84" s="1">
        <f t="shared" si="175"/>
        <v>0</v>
      </c>
      <c r="BY84" s="1">
        <f t="shared" si="175"/>
        <v>0</v>
      </c>
      <c r="BZ84" s="1">
        <f t="shared" si="175"/>
        <v>0</v>
      </c>
      <c r="CA84" s="1">
        <f t="shared" si="175"/>
        <v>0</v>
      </c>
      <c r="CB84" s="1">
        <f t="shared" si="175"/>
        <v>0</v>
      </c>
      <c r="CC84" s="1">
        <f t="shared" si="175"/>
        <v>0</v>
      </c>
      <c r="CD84" s="1">
        <f t="shared" si="175"/>
        <v>0</v>
      </c>
      <c r="CE84" s="1">
        <f t="shared" si="175"/>
        <v>0</v>
      </c>
      <c r="CF84" s="1">
        <f t="shared" si="175"/>
        <v>0</v>
      </c>
      <c r="CG84" s="1">
        <f t="shared" si="175"/>
        <v>0</v>
      </c>
      <c r="CH84" s="1">
        <f t="shared" si="175"/>
        <v>0</v>
      </c>
      <c r="CI84" s="1">
        <f t="shared" si="175"/>
        <v>0</v>
      </c>
      <c r="CJ84" s="1">
        <f t="shared" si="175"/>
        <v>0</v>
      </c>
      <c r="CK84" s="1">
        <f t="shared" si="175"/>
        <v>0</v>
      </c>
      <c r="CL84" s="1">
        <f t="shared" si="175"/>
        <v>0</v>
      </c>
      <c r="CM84" s="1">
        <f t="shared" si="175"/>
        <v>0</v>
      </c>
      <c r="CN84" s="1">
        <f t="shared" si="175"/>
        <v>0</v>
      </c>
      <c r="CO84" s="1">
        <f t="shared" si="175"/>
        <v>0</v>
      </c>
      <c r="CP84" s="1">
        <f t="shared" si="175"/>
        <v>0</v>
      </c>
      <c r="CQ84" s="1">
        <f t="shared" si="175"/>
        <v>0</v>
      </c>
      <c r="CR84" s="1">
        <f t="shared" si="175"/>
        <v>0</v>
      </c>
      <c r="CS84" s="1">
        <f t="shared" si="175"/>
        <v>0</v>
      </c>
      <c r="CT84" s="1">
        <f t="shared" si="175"/>
        <v>0</v>
      </c>
      <c r="CU84" s="1">
        <f t="shared" si="175"/>
        <v>0</v>
      </c>
      <c r="CV84" s="1">
        <f t="shared" si="175"/>
        <v>0</v>
      </c>
      <c r="CW84" s="1">
        <f t="shared" si="175"/>
        <v>0</v>
      </c>
      <c r="CX84" s="1">
        <f t="shared" si="175"/>
        <v>0</v>
      </c>
      <c r="CY84" s="1">
        <f t="shared" si="175"/>
        <v>0</v>
      </c>
    </row>
    <row r="85" spans="2:103" x14ac:dyDescent="0.25">
      <c r="B85" s="5" t="s">
        <v>142</v>
      </c>
      <c r="C85" s="5">
        <f>(-PMT(C81/12,C83*12,D80)*12)-C84</f>
        <v>2192699.2312213564</v>
      </c>
      <c r="D85" s="5"/>
      <c r="E85" s="5"/>
      <c r="H85" s="43" t="s">
        <v>149</v>
      </c>
      <c r="I85" s="56">
        <f>SUM(J85:CY85)</f>
        <v>97825000.000000045</v>
      </c>
      <c r="J85" s="43"/>
      <c r="K85" s="43">
        <f>K83-K84</f>
        <v>0</v>
      </c>
      <c r="L85" s="43">
        <f>L83-L84</f>
        <v>0</v>
      </c>
      <c r="M85" s="43">
        <f t="shared" ref="M85:BB85" si="176">M83-M84</f>
        <v>0</v>
      </c>
      <c r="N85" s="43">
        <f t="shared" si="176"/>
        <v>0</v>
      </c>
      <c r="O85" s="43">
        <f t="shared" si="176"/>
        <v>0</v>
      </c>
      <c r="P85" s="43">
        <f t="shared" si="176"/>
        <v>0</v>
      </c>
      <c r="Q85" s="43">
        <f t="shared" si="176"/>
        <v>0</v>
      </c>
      <c r="R85" s="43">
        <f t="shared" si="176"/>
        <v>0</v>
      </c>
      <c r="S85" s="43">
        <f t="shared" si="176"/>
        <v>0</v>
      </c>
      <c r="T85" s="43">
        <f t="shared" si="176"/>
        <v>0</v>
      </c>
      <c r="U85" s="43">
        <f t="shared" si="176"/>
        <v>0</v>
      </c>
      <c r="V85" s="43">
        <f t="shared" si="176"/>
        <v>0</v>
      </c>
      <c r="W85" s="43">
        <f t="shared" si="176"/>
        <v>0</v>
      </c>
      <c r="X85" s="43">
        <f t="shared" si="176"/>
        <v>0</v>
      </c>
      <c r="Y85" s="43">
        <f t="shared" si="176"/>
        <v>0</v>
      </c>
      <c r="Z85" s="43">
        <f t="shared" si="176"/>
        <v>0</v>
      </c>
      <c r="AA85" s="43">
        <f t="shared" si="176"/>
        <v>0</v>
      </c>
      <c r="AB85" s="43">
        <f t="shared" si="176"/>
        <v>0</v>
      </c>
      <c r="AC85" s="43">
        <f t="shared" si="176"/>
        <v>0</v>
      </c>
      <c r="AD85" s="43">
        <f t="shared" si="176"/>
        <v>0</v>
      </c>
      <c r="AE85" s="43">
        <f t="shared" si="176"/>
        <v>0</v>
      </c>
      <c r="AF85" s="43">
        <f t="shared" si="176"/>
        <v>0</v>
      </c>
      <c r="AG85" s="43">
        <f t="shared" si="176"/>
        <v>0</v>
      </c>
      <c r="AH85" s="43">
        <f t="shared" si="176"/>
        <v>0</v>
      </c>
      <c r="AI85" s="43">
        <f t="shared" si="176"/>
        <v>185023.53617108025</v>
      </c>
      <c r="AJ85" s="43">
        <f t="shared" si="176"/>
        <v>184673.58770251647</v>
      </c>
      <c r="AK85" s="43">
        <f t="shared" si="176"/>
        <v>184324.30111693896</v>
      </c>
      <c r="AL85" s="43">
        <f t="shared" si="176"/>
        <v>183975.6751624803</v>
      </c>
      <c r="AM85" s="43">
        <f t="shared" si="176"/>
        <v>183627.7085896408</v>
      </c>
      <c r="AN85" s="43">
        <f t="shared" si="176"/>
        <v>183280.40015128406</v>
      </c>
      <c r="AO85" s="43">
        <f t="shared" si="176"/>
        <v>182933.74860263246</v>
      </c>
      <c r="AP85" s="43">
        <f t="shared" si="176"/>
        <v>182587.75270126274</v>
      </c>
      <c r="AQ85" s="43">
        <f t="shared" si="176"/>
        <v>182242.41120710157</v>
      </c>
      <c r="AR85" s="43">
        <f t="shared" si="176"/>
        <v>181897.72288242099</v>
      </c>
      <c r="AS85" s="43">
        <f t="shared" si="176"/>
        <v>181553.68649183394</v>
      </c>
      <c r="AT85" s="43">
        <f t="shared" si="176"/>
        <v>181210.30080229026</v>
      </c>
      <c r="AU85" s="43">
        <f t="shared" si="176"/>
        <v>180867.56458307157</v>
      </c>
      <c r="AV85" s="43">
        <f t="shared" si="176"/>
        <v>180525.47660578755</v>
      </c>
      <c r="AW85" s="43">
        <f t="shared" si="176"/>
        <v>180184.03564437103</v>
      </c>
      <c r="AX85" s="43">
        <f t="shared" si="176"/>
        <v>179843.24047507378</v>
      </c>
      <c r="AY85" s="43">
        <f t="shared" si="176"/>
        <v>179503.08987646239</v>
      </c>
      <c r="AZ85" s="43">
        <f t="shared" si="176"/>
        <v>179163.58262941329</v>
      </c>
      <c r="BA85" s="43">
        <f t="shared" si="176"/>
        <v>178824.71751710895</v>
      </c>
      <c r="BB85" s="43">
        <f t="shared" si="176"/>
        <v>178486.4933250332</v>
      </c>
      <c r="BC85" s="43">
        <f t="shared" ref="BC85:CY85" si="177">BC83-BC84</f>
        <v>178148.90884096705</v>
      </c>
      <c r="BD85" s="43">
        <f t="shared" si="177"/>
        <v>177811.96285498407</v>
      </c>
      <c r="BE85" s="43">
        <f t="shared" si="177"/>
        <v>177475.65415944665</v>
      </c>
      <c r="BF85" s="43">
        <f t="shared" si="177"/>
        <v>177139.98154900098</v>
      </c>
      <c r="BG85" s="43">
        <f t="shared" si="177"/>
        <v>176804.94382057284</v>
      </c>
      <c r="BH85" s="43">
        <f t="shared" si="177"/>
        <v>176470.53977336397</v>
      </c>
      <c r="BI85" s="43">
        <f t="shared" si="177"/>
        <v>176136.76820884689</v>
      </c>
      <c r="BJ85" s="43">
        <f t="shared" si="177"/>
        <v>175803.62793076105</v>
      </c>
      <c r="BK85" s="43">
        <f t="shared" si="177"/>
        <v>175471.11774510858</v>
      </c>
      <c r="BL85" s="43">
        <f t="shared" si="177"/>
        <v>175139.23646014978</v>
      </c>
      <c r="BM85" s="43">
        <f t="shared" si="177"/>
        <v>92423868.226419032</v>
      </c>
      <c r="BN85" s="43">
        <f t="shared" si="177"/>
        <v>0</v>
      </c>
      <c r="BO85" s="43">
        <f t="shared" si="177"/>
        <v>0</v>
      </c>
      <c r="BP85" s="43">
        <f t="shared" si="177"/>
        <v>0</v>
      </c>
      <c r="BQ85" s="43">
        <f t="shared" si="177"/>
        <v>0</v>
      </c>
      <c r="BR85" s="43">
        <f t="shared" si="177"/>
        <v>0</v>
      </c>
      <c r="BS85" s="43">
        <f t="shared" si="177"/>
        <v>0</v>
      </c>
      <c r="BT85" s="43">
        <f t="shared" si="177"/>
        <v>0</v>
      </c>
      <c r="BU85" s="43">
        <f t="shared" si="177"/>
        <v>0</v>
      </c>
      <c r="BV85" s="43">
        <f t="shared" si="177"/>
        <v>0</v>
      </c>
      <c r="BW85" s="43">
        <f t="shared" si="177"/>
        <v>0</v>
      </c>
      <c r="BX85" s="43">
        <f t="shared" si="177"/>
        <v>0</v>
      </c>
      <c r="BY85" s="43">
        <f t="shared" si="177"/>
        <v>0</v>
      </c>
      <c r="BZ85" s="43">
        <f t="shared" si="177"/>
        <v>0</v>
      </c>
      <c r="CA85" s="43">
        <f t="shared" si="177"/>
        <v>0</v>
      </c>
      <c r="CB85" s="43">
        <f t="shared" si="177"/>
        <v>0</v>
      </c>
      <c r="CC85" s="43">
        <f t="shared" si="177"/>
        <v>0</v>
      </c>
      <c r="CD85" s="43">
        <f t="shared" si="177"/>
        <v>0</v>
      </c>
      <c r="CE85" s="43">
        <f t="shared" si="177"/>
        <v>0</v>
      </c>
      <c r="CF85" s="43">
        <f t="shared" si="177"/>
        <v>0</v>
      </c>
      <c r="CG85" s="43">
        <f t="shared" si="177"/>
        <v>0</v>
      </c>
      <c r="CH85" s="43">
        <f t="shared" si="177"/>
        <v>0</v>
      </c>
      <c r="CI85" s="43">
        <f t="shared" si="177"/>
        <v>0</v>
      </c>
      <c r="CJ85" s="43">
        <f t="shared" si="177"/>
        <v>0</v>
      </c>
      <c r="CK85" s="43">
        <f t="shared" si="177"/>
        <v>0</v>
      </c>
      <c r="CL85" s="43">
        <f t="shared" si="177"/>
        <v>0</v>
      </c>
      <c r="CM85" s="43">
        <f t="shared" si="177"/>
        <v>0</v>
      </c>
      <c r="CN85" s="43">
        <f t="shared" si="177"/>
        <v>0</v>
      </c>
      <c r="CO85" s="43">
        <f t="shared" si="177"/>
        <v>0</v>
      </c>
      <c r="CP85" s="43">
        <f t="shared" si="177"/>
        <v>0</v>
      </c>
      <c r="CQ85" s="43">
        <f t="shared" si="177"/>
        <v>0</v>
      </c>
      <c r="CR85" s="43">
        <f t="shared" si="177"/>
        <v>0</v>
      </c>
      <c r="CS85" s="43">
        <f t="shared" si="177"/>
        <v>0</v>
      </c>
      <c r="CT85" s="43">
        <f t="shared" si="177"/>
        <v>0</v>
      </c>
      <c r="CU85" s="43">
        <f t="shared" si="177"/>
        <v>0</v>
      </c>
      <c r="CV85" s="43">
        <f t="shared" si="177"/>
        <v>0</v>
      </c>
      <c r="CW85" s="43">
        <f t="shared" si="177"/>
        <v>0</v>
      </c>
      <c r="CX85" s="43">
        <f t="shared" si="177"/>
        <v>0</v>
      </c>
      <c r="CY85" s="43">
        <f t="shared" si="177"/>
        <v>0</v>
      </c>
    </row>
    <row r="86" spans="2:103" x14ac:dyDescent="0.25">
      <c r="B86" s="5" t="s">
        <v>143</v>
      </c>
      <c r="C86" s="5">
        <f>E74-C84-C85</f>
        <v>4883375.7687786436</v>
      </c>
      <c r="D86" s="5"/>
      <c r="E86" s="5"/>
      <c r="H86" s="10" t="s">
        <v>150</v>
      </c>
      <c r="I86" s="57"/>
      <c r="K86" s="1">
        <f>K82-K85</f>
        <v>0</v>
      </c>
      <c r="L86" s="1">
        <f>L82-L85</f>
        <v>0</v>
      </c>
      <c r="M86" s="1">
        <f t="shared" ref="M86:BB86" si="178">M82-M85</f>
        <v>0</v>
      </c>
      <c r="N86" s="1">
        <f t="shared" si="178"/>
        <v>0</v>
      </c>
      <c r="O86" s="1">
        <f t="shared" si="178"/>
        <v>0</v>
      </c>
      <c r="P86" s="1">
        <f t="shared" si="178"/>
        <v>0</v>
      </c>
      <c r="Q86" s="1">
        <f t="shared" si="178"/>
        <v>0</v>
      </c>
      <c r="R86" s="1">
        <f t="shared" si="178"/>
        <v>0</v>
      </c>
      <c r="S86" s="1">
        <f t="shared" si="178"/>
        <v>0</v>
      </c>
      <c r="T86" s="1">
        <f t="shared" si="178"/>
        <v>0</v>
      </c>
      <c r="U86" s="1">
        <f t="shared" si="178"/>
        <v>0</v>
      </c>
      <c r="V86" s="1">
        <f t="shared" si="178"/>
        <v>0</v>
      </c>
      <c r="W86" s="1">
        <f t="shared" si="178"/>
        <v>0</v>
      </c>
      <c r="X86" s="1">
        <f t="shared" si="178"/>
        <v>0</v>
      </c>
      <c r="Y86" s="1">
        <f t="shared" si="178"/>
        <v>0</v>
      </c>
      <c r="Z86" s="1">
        <f t="shared" si="178"/>
        <v>0</v>
      </c>
      <c r="AA86" s="1">
        <f t="shared" si="178"/>
        <v>0</v>
      </c>
      <c r="AB86" s="1">
        <f t="shared" si="178"/>
        <v>0</v>
      </c>
      <c r="AC86" s="1">
        <f t="shared" si="178"/>
        <v>0</v>
      </c>
      <c r="AD86" s="1">
        <f t="shared" si="178"/>
        <v>0</v>
      </c>
      <c r="AE86" s="1">
        <f t="shared" si="178"/>
        <v>0</v>
      </c>
      <c r="AF86" s="1">
        <f t="shared" si="178"/>
        <v>0</v>
      </c>
      <c r="AG86" s="1">
        <f t="shared" si="178"/>
        <v>0</v>
      </c>
      <c r="AH86" s="1">
        <f t="shared" si="178"/>
        <v>0</v>
      </c>
      <c r="AI86" s="1">
        <f t="shared" si="178"/>
        <v>97639976.463828921</v>
      </c>
      <c r="AJ86" s="1">
        <f t="shared" si="178"/>
        <v>97455302.876126409</v>
      </c>
      <c r="AK86" s="1">
        <f t="shared" si="178"/>
        <v>97270978.575009465</v>
      </c>
      <c r="AL86" s="1">
        <f t="shared" si="178"/>
        <v>97087002.899846986</v>
      </c>
      <c r="AM86" s="1">
        <f t="shared" si="178"/>
        <v>96903375.191257343</v>
      </c>
      <c r="AN86" s="1">
        <f t="shared" si="178"/>
        <v>96720094.79110606</v>
      </c>
      <c r="AO86" s="1">
        <f t="shared" si="178"/>
        <v>96537161.042503431</v>
      </c>
      <c r="AP86" s="1">
        <f t="shared" si="178"/>
        <v>96354573.289802164</v>
      </c>
      <c r="AQ86" s="1">
        <f t="shared" si="178"/>
        <v>96172330.878595069</v>
      </c>
      <c r="AR86" s="1">
        <f t="shared" si="178"/>
        <v>95990433.155712649</v>
      </c>
      <c r="AS86" s="1">
        <f t="shared" si="178"/>
        <v>95808879.469220817</v>
      </c>
      <c r="AT86" s="1">
        <f t="shared" si="178"/>
        <v>95627669.168418527</v>
      </c>
      <c r="AU86" s="1">
        <f t="shared" si="178"/>
        <v>95446801.603835449</v>
      </c>
      <c r="AV86" s="1">
        <f t="shared" si="178"/>
        <v>95266276.127229661</v>
      </c>
      <c r="AW86" s="1">
        <f t="shared" si="178"/>
        <v>95086092.091585293</v>
      </c>
      <c r="AX86" s="1">
        <f t="shared" si="178"/>
        <v>94906248.85111022</v>
      </c>
      <c r="AY86" s="1">
        <f t="shared" si="178"/>
        <v>94726745.761233762</v>
      </c>
      <c r="AZ86" s="1">
        <f t="shared" si="178"/>
        <v>94547582.178604349</v>
      </c>
      <c r="BA86" s="1">
        <f t="shared" si="178"/>
        <v>94368757.461087242</v>
      </c>
      <c r="BB86" s="1">
        <f t="shared" si="178"/>
        <v>94190270.967762202</v>
      </c>
      <c r="BC86" s="1">
        <f t="shared" ref="BC86:CY86" si="179">BC82-BC85</f>
        <v>94012122.058921233</v>
      </c>
      <c r="BD86" s="1">
        <f t="shared" si="179"/>
        <v>93834310.096066251</v>
      </c>
      <c r="BE86" s="1">
        <f t="shared" si="179"/>
        <v>93656834.44190681</v>
      </c>
      <c r="BF86" s="1">
        <f t="shared" si="179"/>
        <v>93479694.460357815</v>
      </c>
      <c r="BG86" s="1">
        <f t="shared" si="179"/>
        <v>93302889.516537249</v>
      </c>
      <c r="BH86" s="1">
        <f t="shared" si="179"/>
        <v>93126418.976763889</v>
      </c>
      <c r="BI86" s="1">
        <f t="shared" si="179"/>
        <v>92950282.208555043</v>
      </c>
      <c r="BJ86" s="1">
        <f t="shared" si="179"/>
        <v>92774478.580624282</v>
      </c>
      <c r="BK86" s="1">
        <f t="shared" si="179"/>
        <v>92599007.462879181</v>
      </c>
      <c r="BL86" s="1">
        <f t="shared" si="179"/>
        <v>92423868.226419032</v>
      </c>
      <c r="BM86" s="1">
        <f t="shared" si="179"/>
        <v>0</v>
      </c>
      <c r="BN86" s="1">
        <f t="shared" si="179"/>
        <v>0</v>
      </c>
      <c r="BO86" s="1">
        <f t="shared" si="179"/>
        <v>0</v>
      </c>
      <c r="BP86" s="1">
        <f t="shared" si="179"/>
        <v>0</v>
      </c>
      <c r="BQ86" s="1">
        <f t="shared" si="179"/>
        <v>0</v>
      </c>
      <c r="BR86" s="1">
        <f t="shared" si="179"/>
        <v>0</v>
      </c>
      <c r="BS86" s="1">
        <f t="shared" si="179"/>
        <v>0</v>
      </c>
      <c r="BT86" s="1">
        <f t="shared" si="179"/>
        <v>0</v>
      </c>
      <c r="BU86" s="1">
        <f t="shared" si="179"/>
        <v>0</v>
      </c>
      <c r="BV86" s="1">
        <f t="shared" si="179"/>
        <v>0</v>
      </c>
      <c r="BW86" s="1">
        <f t="shared" si="179"/>
        <v>0</v>
      </c>
      <c r="BX86" s="1">
        <f t="shared" si="179"/>
        <v>0</v>
      </c>
      <c r="BY86" s="1">
        <f t="shared" si="179"/>
        <v>0</v>
      </c>
      <c r="BZ86" s="1">
        <f t="shared" si="179"/>
        <v>0</v>
      </c>
      <c r="CA86" s="1">
        <f t="shared" si="179"/>
        <v>0</v>
      </c>
      <c r="CB86" s="1">
        <f t="shared" si="179"/>
        <v>0</v>
      </c>
      <c r="CC86" s="1">
        <f t="shared" si="179"/>
        <v>0</v>
      </c>
      <c r="CD86" s="1">
        <f t="shared" si="179"/>
        <v>0</v>
      </c>
      <c r="CE86" s="1">
        <f t="shared" si="179"/>
        <v>0</v>
      </c>
      <c r="CF86" s="1">
        <f t="shared" si="179"/>
        <v>0</v>
      </c>
      <c r="CG86" s="1">
        <f t="shared" si="179"/>
        <v>0</v>
      </c>
      <c r="CH86" s="1">
        <f t="shared" si="179"/>
        <v>0</v>
      </c>
      <c r="CI86" s="1">
        <f t="shared" si="179"/>
        <v>0</v>
      </c>
      <c r="CJ86" s="1">
        <f t="shared" si="179"/>
        <v>0</v>
      </c>
      <c r="CK86" s="1">
        <f t="shared" si="179"/>
        <v>0</v>
      </c>
      <c r="CL86" s="1">
        <f t="shared" si="179"/>
        <v>0</v>
      </c>
      <c r="CM86" s="1">
        <f t="shared" si="179"/>
        <v>0</v>
      </c>
      <c r="CN86" s="1">
        <f t="shared" si="179"/>
        <v>0</v>
      </c>
      <c r="CO86" s="1">
        <f t="shared" si="179"/>
        <v>0</v>
      </c>
      <c r="CP86" s="1">
        <f t="shared" si="179"/>
        <v>0</v>
      </c>
      <c r="CQ86" s="1">
        <f t="shared" si="179"/>
        <v>0</v>
      </c>
      <c r="CR86" s="1">
        <f t="shared" si="179"/>
        <v>0</v>
      </c>
      <c r="CS86" s="1">
        <f t="shared" si="179"/>
        <v>0</v>
      </c>
      <c r="CT86" s="1">
        <f t="shared" si="179"/>
        <v>0</v>
      </c>
      <c r="CU86" s="1">
        <f t="shared" si="179"/>
        <v>0</v>
      </c>
      <c r="CV86" s="1">
        <f t="shared" si="179"/>
        <v>0</v>
      </c>
      <c r="CW86" s="1">
        <f t="shared" si="179"/>
        <v>0</v>
      </c>
      <c r="CX86" s="1">
        <f t="shared" si="179"/>
        <v>0</v>
      </c>
      <c r="CY86" s="1">
        <f t="shared" si="179"/>
        <v>0</v>
      </c>
    </row>
    <row r="87" spans="2:103" x14ac:dyDescent="0.25">
      <c r="B87" s="4" t="s">
        <v>144</v>
      </c>
      <c r="C87" s="53">
        <f>E74/SUM(C84:C85)</f>
        <v>2.0528319119883434</v>
      </c>
      <c r="D87" s="5"/>
      <c r="E87" s="5"/>
      <c r="H87" s="10"/>
      <c r="I87" s="57"/>
    </row>
    <row r="89" spans="2:103" s="15" customFormat="1" ht="19.5" thickBot="1" x14ac:dyDescent="0.35">
      <c r="B89" s="16" t="s">
        <v>152</v>
      </c>
      <c r="F89" s="32"/>
      <c r="I89" s="39"/>
    </row>
    <row r="91" spans="2:103" ht="15.75" x14ac:dyDescent="0.25">
      <c r="B91" s="42" t="s">
        <v>153</v>
      </c>
      <c r="C91" s="42"/>
      <c r="D91" s="42"/>
      <c r="E91" s="51">
        <f>E74-C84-C85</f>
        <v>4883375.7687786436</v>
      </c>
      <c r="F91" s="34"/>
      <c r="G91" s="22"/>
      <c r="H91" s="42" t="s">
        <v>153</v>
      </c>
      <c r="I91" s="40">
        <f>SUM(J91:BC91)</f>
        <v>105555326.23032045</v>
      </c>
      <c r="J91" s="41"/>
      <c r="K91" s="40">
        <f t="shared" ref="K91:BB91" si="180">K29+K72+K81-K83</f>
        <v>0</v>
      </c>
      <c r="L91" s="40">
        <f t="shared" si="180"/>
        <v>0</v>
      </c>
      <c r="M91" s="40">
        <f t="shared" si="180"/>
        <v>0</v>
      </c>
      <c r="N91" s="40">
        <f t="shared" si="180"/>
        <v>0</v>
      </c>
      <c r="O91" s="40">
        <f t="shared" si="180"/>
        <v>0</v>
      </c>
      <c r="P91" s="40">
        <f t="shared" si="180"/>
        <v>0</v>
      </c>
      <c r="Q91" s="40">
        <f t="shared" si="180"/>
        <v>0</v>
      </c>
      <c r="R91" s="40">
        <f t="shared" si="180"/>
        <v>0</v>
      </c>
      <c r="S91" s="52">
        <f t="shared" si="180"/>
        <v>0</v>
      </c>
      <c r="T91" s="52">
        <f t="shared" si="180"/>
        <v>0</v>
      </c>
      <c r="U91" s="52">
        <f t="shared" si="180"/>
        <v>0</v>
      </c>
      <c r="V91" s="52">
        <f t="shared" si="180"/>
        <v>0</v>
      </c>
      <c r="W91" s="52">
        <f t="shared" si="180"/>
        <v>0</v>
      </c>
      <c r="X91" s="52">
        <f t="shared" si="180"/>
        <v>0</v>
      </c>
      <c r="Y91" s="52">
        <f t="shared" si="180"/>
        <v>0</v>
      </c>
      <c r="Z91" s="52">
        <f t="shared" si="180"/>
        <v>0</v>
      </c>
      <c r="AA91" s="52">
        <f t="shared" si="180"/>
        <v>0</v>
      </c>
      <c r="AB91" s="52">
        <f t="shared" si="180"/>
        <v>0</v>
      </c>
      <c r="AC91" s="52">
        <f t="shared" si="180"/>
        <v>0</v>
      </c>
      <c r="AD91" s="52">
        <f t="shared" si="180"/>
        <v>0</v>
      </c>
      <c r="AE91" s="52">
        <f t="shared" si="180"/>
        <v>0</v>
      </c>
      <c r="AF91" s="52">
        <f t="shared" si="180"/>
        <v>0</v>
      </c>
      <c r="AG91" s="52">
        <f t="shared" si="180"/>
        <v>0</v>
      </c>
      <c r="AH91" s="52">
        <f t="shared" si="180"/>
        <v>0</v>
      </c>
      <c r="AI91" s="52">
        <f t="shared" si="180"/>
        <v>97267472.317323536</v>
      </c>
      <c r="AJ91" s="52">
        <f t="shared" si="180"/>
        <v>4030.9983071940369</v>
      </c>
      <c r="AK91" s="52">
        <f t="shared" si="180"/>
        <v>211418.29657131108</v>
      </c>
      <c r="AL91" s="52">
        <f t="shared" si="180"/>
        <v>403309.5018322856</v>
      </c>
      <c r="AM91" s="52">
        <f t="shared" si="180"/>
        <v>474378.22817359364</v>
      </c>
      <c r="AN91" s="52">
        <f t="shared" si="180"/>
        <v>475103.77962625143</v>
      </c>
      <c r="AO91" s="52">
        <f t="shared" si="180"/>
        <v>449077.95879068592</v>
      </c>
      <c r="AP91" s="52">
        <f t="shared" si="180"/>
        <v>476550.76826240565</v>
      </c>
      <c r="AQ91" s="52">
        <f t="shared" si="180"/>
        <v>477272.21063200996</v>
      </c>
      <c r="AR91" s="52">
        <f t="shared" si="180"/>
        <v>475317.28848519851</v>
      </c>
      <c r="AS91" s="52">
        <f t="shared" si="180"/>
        <v>478711.00440278056</v>
      </c>
      <c r="AT91" s="52">
        <f t="shared" si="180"/>
        <v>479428.36096068379</v>
      </c>
      <c r="AU91" s="52">
        <f t="shared" si="180"/>
        <v>98930.976114579535</v>
      </c>
      <c r="AV91" s="52">
        <f t="shared" si="180"/>
        <v>474351.89794348122</v>
      </c>
      <c r="AW91" s="52">
        <f t="shared" si="180"/>
        <v>475065.191829241</v>
      </c>
      <c r="AX91" s="52">
        <f t="shared" si="180"/>
        <v>473014.63661040517</v>
      </c>
      <c r="AY91" s="52">
        <f t="shared" si="180"/>
        <v>476487.73483863316</v>
      </c>
      <c r="AZ91" s="52">
        <f t="shared" si="180"/>
        <v>477196.98906075861</v>
      </c>
      <c r="BA91" s="52">
        <f t="shared" si="180"/>
        <v>450279.90181879798</v>
      </c>
      <c r="BB91" s="52">
        <f t="shared" si="180"/>
        <v>478611.47564995987</v>
      </c>
      <c r="BC91" s="52">
        <f t="shared" ref="BC91:CY91" si="181">BC29+BC72+BC81-BC83</f>
        <v>479316.71308665397</v>
      </c>
      <c r="BD91" s="52">
        <f t="shared" si="181"/>
        <v>477258.1166565005</v>
      </c>
      <c r="BE91" s="52">
        <f t="shared" si="181"/>
        <v>480723.18888233852</v>
      </c>
      <c r="BF91" s="52">
        <f t="shared" si="181"/>
        <v>481424.43228223588</v>
      </c>
      <c r="BG91" s="52">
        <f t="shared" si="181"/>
        <v>117389.18783103646</v>
      </c>
      <c r="BH91" s="52">
        <f t="shared" si="181"/>
        <v>506387.65098600939</v>
      </c>
      <c r="BI91" s="52">
        <f t="shared" si="181"/>
        <v>507084.92296891037</v>
      </c>
      <c r="BJ91" s="52">
        <f t="shared" si="181"/>
        <v>504930.87615060568</v>
      </c>
      <c r="BK91" s="52">
        <f t="shared" si="181"/>
        <v>508475.51302543987</v>
      </c>
      <c r="BL91" s="52">
        <f t="shared" si="181"/>
        <v>509168.83608303987</v>
      </c>
      <c r="BM91" s="52">
        <f t="shared" si="181"/>
        <v>-91766344.695724308</v>
      </c>
      <c r="BN91" s="52">
        <f t="shared" si="181"/>
        <v>0</v>
      </c>
      <c r="BO91" s="52">
        <f t="shared" si="181"/>
        <v>0</v>
      </c>
      <c r="BP91" s="52">
        <f t="shared" si="181"/>
        <v>0</v>
      </c>
      <c r="BQ91" s="52">
        <f t="shared" si="181"/>
        <v>0</v>
      </c>
      <c r="BR91" s="52">
        <f t="shared" si="181"/>
        <v>0</v>
      </c>
      <c r="BS91" s="52">
        <f t="shared" si="181"/>
        <v>0</v>
      </c>
      <c r="BT91" s="52">
        <f t="shared" si="181"/>
        <v>0</v>
      </c>
      <c r="BU91" s="52">
        <f t="shared" si="181"/>
        <v>0</v>
      </c>
      <c r="BV91" s="52">
        <f t="shared" si="181"/>
        <v>0</v>
      </c>
      <c r="BW91" s="52">
        <f t="shared" si="181"/>
        <v>0</v>
      </c>
      <c r="BX91" s="52">
        <f t="shared" si="181"/>
        <v>0</v>
      </c>
      <c r="BY91" s="52">
        <f t="shared" si="181"/>
        <v>0</v>
      </c>
      <c r="BZ91" s="52">
        <f t="shared" si="181"/>
        <v>0</v>
      </c>
      <c r="CA91" s="52">
        <f t="shared" si="181"/>
        <v>0</v>
      </c>
      <c r="CB91" s="52">
        <f t="shared" si="181"/>
        <v>0</v>
      </c>
      <c r="CC91" s="52">
        <f t="shared" si="181"/>
        <v>0</v>
      </c>
      <c r="CD91" s="52">
        <f t="shared" si="181"/>
        <v>0</v>
      </c>
      <c r="CE91" s="52">
        <f t="shared" si="181"/>
        <v>0</v>
      </c>
      <c r="CF91" s="52">
        <f t="shared" si="181"/>
        <v>0</v>
      </c>
      <c r="CG91" s="52">
        <f t="shared" si="181"/>
        <v>0</v>
      </c>
      <c r="CH91" s="52">
        <f t="shared" si="181"/>
        <v>0</v>
      </c>
      <c r="CI91" s="52">
        <f t="shared" si="181"/>
        <v>0</v>
      </c>
      <c r="CJ91" s="52">
        <f t="shared" si="181"/>
        <v>0</v>
      </c>
      <c r="CK91" s="52">
        <f t="shared" si="181"/>
        <v>0</v>
      </c>
      <c r="CL91" s="52">
        <f t="shared" si="181"/>
        <v>0</v>
      </c>
      <c r="CM91" s="52">
        <f t="shared" si="181"/>
        <v>0</v>
      </c>
      <c r="CN91" s="52">
        <f t="shared" si="181"/>
        <v>0</v>
      </c>
      <c r="CO91" s="52">
        <f t="shared" si="181"/>
        <v>0</v>
      </c>
      <c r="CP91" s="52">
        <f t="shared" si="181"/>
        <v>0</v>
      </c>
      <c r="CQ91" s="52">
        <f t="shared" si="181"/>
        <v>0</v>
      </c>
      <c r="CR91" s="52">
        <f t="shared" si="181"/>
        <v>0</v>
      </c>
      <c r="CS91" s="52">
        <f t="shared" si="181"/>
        <v>0</v>
      </c>
      <c r="CT91" s="52">
        <f t="shared" si="181"/>
        <v>0</v>
      </c>
      <c r="CU91" s="52">
        <f t="shared" si="181"/>
        <v>0</v>
      </c>
      <c r="CV91" s="52">
        <f t="shared" si="181"/>
        <v>0</v>
      </c>
      <c r="CW91" s="52">
        <f t="shared" si="181"/>
        <v>0</v>
      </c>
      <c r="CX91" s="52">
        <f t="shared" si="181"/>
        <v>0</v>
      </c>
      <c r="CY91" s="52">
        <f t="shared" si="181"/>
        <v>0</v>
      </c>
    </row>
    <row r="93" spans="2:103" s="15" customFormat="1" ht="19.5" thickBot="1" x14ac:dyDescent="0.35">
      <c r="B93" s="16" t="s">
        <v>117</v>
      </c>
      <c r="F93" s="32"/>
      <c r="I93" s="39"/>
    </row>
    <row r="95" spans="2:103" x14ac:dyDescent="0.25">
      <c r="B95" s="5" t="s">
        <v>93</v>
      </c>
      <c r="C95" s="129">
        <f>Summary!I12</f>
        <v>0.03</v>
      </c>
      <c r="D95" s="5" t="s">
        <v>71</v>
      </c>
      <c r="E95" s="5"/>
      <c r="H95" s="161" t="s">
        <v>97</v>
      </c>
      <c r="I95" s="162"/>
      <c r="J95" s="163"/>
      <c r="K95" s="163">
        <v>1</v>
      </c>
      <c r="L95" s="163">
        <v>1</v>
      </c>
      <c r="M95" s="163">
        <v>1</v>
      </c>
      <c r="N95" s="163">
        <v>1</v>
      </c>
      <c r="O95" s="163">
        <v>1</v>
      </c>
      <c r="P95" s="163">
        <v>1</v>
      </c>
      <c r="Q95" s="163">
        <v>1</v>
      </c>
      <c r="R95" s="163">
        <v>1</v>
      </c>
      <c r="S95" s="163">
        <v>1</v>
      </c>
      <c r="T95" s="163">
        <v>1</v>
      </c>
      <c r="U95" s="163">
        <v>1</v>
      </c>
      <c r="V95" s="163">
        <v>1</v>
      </c>
      <c r="W95" s="163">
        <v>2</v>
      </c>
      <c r="X95" s="163">
        <v>2</v>
      </c>
      <c r="Y95" s="163">
        <v>2</v>
      </c>
      <c r="Z95" s="163">
        <v>2</v>
      </c>
      <c r="AA95" s="163">
        <v>2</v>
      </c>
      <c r="AB95" s="163">
        <v>2</v>
      </c>
      <c r="AC95" s="163">
        <v>2</v>
      </c>
      <c r="AD95" s="163">
        <v>2</v>
      </c>
      <c r="AE95" s="163">
        <v>2</v>
      </c>
      <c r="AF95" s="163">
        <v>2</v>
      </c>
      <c r="AG95" s="163">
        <v>2</v>
      </c>
      <c r="AH95" s="163">
        <v>2</v>
      </c>
      <c r="AI95" s="163">
        <v>3</v>
      </c>
      <c r="AJ95" s="163">
        <v>3</v>
      </c>
      <c r="AK95" s="163">
        <v>3</v>
      </c>
      <c r="AL95" s="163">
        <v>3</v>
      </c>
      <c r="AM95" s="163">
        <v>3</v>
      </c>
      <c r="AN95" s="163">
        <v>3</v>
      </c>
      <c r="AO95" s="163">
        <v>3</v>
      </c>
      <c r="AP95" s="163">
        <v>3</v>
      </c>
      <c r="AQ95" s="163">
        <v>3</v>
      </c>
      <c r="AR95" s="163">
        <v>3</v>
      </c>
      <c r="AS95" s="163">
        <v>3</v>
      </c>
      <c r="AT95" s="163">
        <v>3</v>
      </c>
      <c r="AU95" s="163">
        <v>3</v>
      </c>
      <c r="AV95" s="163">
        <v>4</v>
      </c>
      <c r="AW95" s="163">
        <v>4</v>
      </c>
      <c r="AX95" s="163">
        <v>4</v>
      </c>
      <c r="AY95" s="163">
        <v>4</v>
      </c>
      <c r="AZ95" s="163">
        <v>4</v>
      </c>
      <c r="BA95" s="163">
        <v>4</v>
      </c>
      <c r="BB95" s="163">
        <v>4</v>
      </c>
      <c r="BC95" s="163">
        <v>4</v>
      </c>
      <c r="BD95" s="163">
        <v>4</v>
      </c>
      <c r="BE95" s="163">
        <v>4</v>
      </c>
      <c r="BF95" s="163">
        <v>4</v>
      </c>
      <c r="BG95" s="163">
        <v>4</v>
      </c>
      <c r="BH95" s="163">
        <v>5</v>
      </c>
      <c r="BI95" s="163">
        <v>5</v>
      </c>
      <c r="BJ95" s="163">
        <v>5</v>
      </c>
      <c r="BK95" s="163">
        <v>5</v>
      </c>
      <c r="BL95" s="163">
        <v>5</v>
      </c>
      <c r="BM95" s="163">
        <v>5</v>
      </c>
      <c r="BN95" s="163">
        <v>5</v>
      </c>
      <c r="BO95" s="163">
        <v>5</v>
      </c>
      <c r="BP95" s="163">
        <v>5</v>
      </c>
      <c r="BQ95" s="163">
        <v>5</v>
      </c>
      <c r="BR95" s="163">
        <v>5</v>
      </c>
      <c r="BS95" s="163">
        <v>5</v>
      </c>
      <c r="BT95" s="163">
        <v>6</v>
      </c>
      <c r="BU95" s="163">
        <v>6</v>
      </c>
      <c r="BV95" s="163">
        <v>6</v>
      </c>
      <c r="BW95" s="163">
        <v>6</v>
      </c>
      <c r="BX95" s="163">
        <v>6</v>
      </c>
      <c r="BY95" s="163">
        <v>6</v>
      </c>
      <c r="BZ95" s="163">
        <v>6</v>
      </c>
      <c r="CA95" s="163">
        <v>6</v>
      </c>
      <c r="CB95" s="163">
        <v>6</v>
      </c>
      <c r="CC95" s="163">
        <v>6</v>
      </c>
      <c r="CD95" s="163">
        <v>6</v>
      </c>
      <c r="CE95" s="163">
        <v>6</v>
      </c>
      <c r="CF95" s="163">
        <v>7</v>
      </c>
      <c r="CG95" s="163">
        <v>7</v>
      </c>
      <c r="CH95" s="163">
        <v>7</v>
      </c>
      <c r="CI95" s="163">
        <v>7</v>
      </c>
      <c r="CJ95" s="163">
        <v>7</v>
      </c>
      <c r="CK95" s="163">
        <v>7</v>
      </c>
      <c r="CL95" s="163">
        <v>7</v>
      </c>
      <c r="CM95" s="163">
        <v>7</v>
      </c>
      <c r="CN95" s="163">
        <v>7</v>
      </c>
      <c r="CO95" s="163">
        <v>7</v>
      </c>
      <c r="CP95" s="163">
        <v>7</v>
      </c>
      <c r="CQ95" s="163">
        <v>7</v>
      </c>
      <c r="CR95" s="163">
        <v>8</v>
      </c>
      <c r="CS95" s="163">
        <v>8</v>
      </c>
      <c r="CT95" s="163">
        <v>8</v>
      </c>
      <c r="CU95" s="163">
        <v>8</v>
      </c>
      <c r="CV95" s="163">
        <v>8</v>
      </c>
      <c r="CW95" s="163">
        <v>8</v>
      </c>
      <c r="CX95" s="163">
        <v>8</v>
      </c>
      <c r="CY95" s="164">
        <v>8</v>
      </c>
    </row>
    <row r="96" spans="2:103" x14ac:dyDescent="0.25">
      <c r="B96" s="4" t="s">
        <v>94</v>
      </c>
      <c r="C96" s="130">
        <f>Summary!I13</f>
        <v>45839</v>
      </c>
      <c r="D96" s="5"/>
      <c r="E96" s="5"/>
      <c r="H96" s="160" t="s">
        <v>93</v>
      </c>
      <c r="I96" s="165"/>
      <c r="J96" s="166"/>
      <c r="K96" s="167">
        <f>IF(K95&gt;J95,1+$C$95*(K95-1),J96)</f>
        <v>1</v>
      </c>
      <c r="L96" s="167">
        <f t="shared" ref="L96:BB96" si="182">IF(L95&gt;K95,1+$C$95*(L95-1),K96)</f>
        <v>1</v>
      </c>
      <c r="M96" s="167">
        <f t="shared" si="182"/>
        <v>1</v>
      </c>
      <c r="N96" s="167">
        <f t="shared" si="182"/>
        <v>1</v>
      </c>
      <c r="O96" s="167">
        <f t="shared" si="182"/>
        <v>1</v>
      </c>
      <c r="P96" s="167">
        <f t="shared" si="182"/>
        <v>1</v>
      </c>
      <c r="Q96" s="167">
        <f t="shared" si="182"/>
        <v>1</v>
      </c>
      <c r="R96" s="167">
        <f t="shared" si="182"/>
        <v>1</v>
      </c>
      <c r="S96" s="167">
        <f t="shared" si="182"/>
        <v>1</v>
      </c>
      <c r="T96" s="167">
        <f t="shared" si="182"/>
        <v>1</v>
      </c>
      <c r="U96" s="167">
        <f t="shared" si="182"/>
        <v>1</v>
      </c>
      <c r="V96" s="167">
        <f t="shared" si="182"/>
        <v>1</v>
      </c>
      <c r="W96" s="167">
        <f t="shared" si="182"/>
        <v>1.03</v>
      </c>
      <c r="X96" s="167">
        <f t="shared" si="182"/>
        <v>1.03</v>
      </c>
      <c r="Y96" s="167">
        <f t="shared" si="182"/>
        <v>1.03</v>
      </c>
      <c r="Z96" s="167">
        <f t="shared" si="182"/>
        <v>1.03</v>
      </c>
      <c r="AA96" s="167">
        <f t="shared" si="182"/>
        <v>1.03</v>
      </c>
      <c r="AB96" s="167">
        <f t="shared" si="182"/>
        <v>1.03</v>
      </c>
      <c r="AC96" s="167">
        <f t="shared" si="182"/>
        <v>1.03</v>
      </c>
      <c r="AD96" s="167">
        <f t="shared" si="182"/>
        <v>1.03</v>
      </c>
      <c r="AE96" s="167">
        <f t="shared" si="182"/>
        <v>1.03</v>
      </c>
      <c r="AF96" s="167">
        <f t="shared" si="182"/>
        <v>1.03</v>
      </c>
      <c r="AG96" s="167">
        <f t="shared" si="182"/>
        <v>1.03</v>
      </c>
      <c r="AH96" s="167">
        <f t="shared" si="182"/>
        <v>1.03</v>
      </c>
      <c r="AI96" s="167">
        <f t="shared" si="182"/>
        <v>1.06</v>
      </c>
      <c r="AJ96" s="167">
        <f t="shared" si="182"/>
        <v>1.06</v>
      </c>
      <c r="AK96" s="167">
        <f t="shared" si="182"/>
        <v>1.06</v>
      </c>
      <c r="AL96" s="167">
        <f t="shared" si="182"/>
        <v>1.06</v>
      </c>
      <c r="AM96" s="167">
        <f t="shared" si="182"/>
        <v>1.06</v>
      </c>
      <c r="AN96" s="167">
        <f t="shared" si="182"/>
        <v>1.06</v>
      </c>
      <c r="AO96" s="167">
        <f t="shared" si="182"/>
        <v>1.06</v>
      </c>
      <c r="AP96" s="167">
        <f t="shared" si="182"/>
        <v>1.06</v>
      </c>
      <c r="AQ96" s="167">
        <f t="shared" si="182"/>
        <v>1.06</v>
      </c>
      <c r="AR96" s="167">
        <f t="shared" si="182"/>
        <v>1.06</v>
      </c>
      <c r="AS96" s="167">
        <f t="shared" si="182"/>
        <v>1.06</v>
      </c>
      <c r="AT96" s="167">
        <f t="shared" si="182"/>
        <v>1.06</v>
      </c>
      <c r="AU96" s="167">
        <f t="shared" si="182"/>
        <v>1.06</v>
      </c>
      <c r="AV96" s="167">
        <f t="shared" si="182"/>
        <v>1.0900000000000001</v>
      </c>
      <c r="AW96" s="167">
        <f t="shared" si="182"/>
        <v>1.0900000000000001</v>
      </c>
      <c r="AX96" s="167">
        <f t="shared" si="182"/>
        <v>1.0900000000000001</v>
      </c>
      <c r="AY96" s="167">
        <f t="shared" si="182"/>
        <v>1.0900000000000001</v>
      </c>
      <c r="AZ96" s="167">
        <f t="shared" si="182"/>
        <v>1.0900000000000001</v>
      </c>
      <c r="BA96" s="167">
        <f t="shared" si="182"/>
        <v>1.0900000000000001</v>
      </c>
      <c r="BB96" s="167">
        <f t="shared" si="182"/>
        <v>1.0900000000000001</v>
      </c>
      <c r="BC96" s="167">
        <f t="shared" ref="BC96" si="183">IF(BC95&gt;BB95,1+$C$95*(BC95-1),BB96)</f>
        <v>1.0900000000000001</v>
      </c>
      <c r="BD96" s="167">
        <f t="shared" ref="BD96" si="184">IF(BD95&gt;BC95,1+$C$95*(BD95-1),BC96)</f>
        <v>1.0900000000000001</v>
      </c>
      <c r="BE96" s="167">
        <f t="shared" ref="BE96" si="185">IF(BE95&gt;BD95,1+$C$95*(BE95-1),BD96)</f>
        <v>1.0900000000000001</v>
      </c>
      <c r="BF96" s="167">
        <f t="shared" ref="BF96" si="186">IF(BF95&gt;BE95,1+$C$95*(BF95-1),BE96)</f>
        <v>1.0900000000000001</v>
      </c>
      <c r="BG96" s="167">
        <f t="shared" ref="BG96" si="187">IF(BG95&gt;BF95,1+$C$95*(BG95-1),BF96)</f>
        <v>1.0900000000000001</v>
      </c>
      <c r="BH96" s="167">
        <f t="shared" ref="BH96" si="188">IF(BH95&gt;BG95,1+$C$95*(BH95-1),BG96)</f>
        <v>1.1200000000000001</v>
      </c>
      <c r="BI96" s="167">
        <f t="shared" ref="BI96" si="189">IF(BI95&gt;BH95,1+$C$95*(BI95-1),BH96)</f>
        <v>1.1200000000000001</v>
      </c>
      <c r="BJ96" s="167">
        <f t="shared" ref="BJ96" si="190">IF(BJ95&gt;BI95,1+$C$95*(BJ95-1),BI96)</f>
        <v>1.1200000000000001</v>
      </c>
      <c r="BK96" s="167">
        <f t="shared" ref="BK96" si="191">IF(BK95&gt;BJ95,1+$C$95*(BK95-1),BJ96)</f>
        <v>1.1200000000000001</v>
      </c>
      <c r="BL96" s="167">
        <f t="shared" ref="BL96" si="192">IF(BL95&gt;BK95,1+$C$95*(BL95-1),BK96)</f>
        <v>1.1200000000000001</v>
      </c>
      <c r="BM96" s="167">
        <f t="shared" ref="BM96" si="193">IF(BM95&gt;BL95,1+$C$95*(BM95-1),BL96)</f>
        <v>1.1200000000000001</v>
      </c>
      <c r="BN96" s="167">
        <f t="shared" ref="BN96" si="194">IF(BN95&gt;BM95,1+$C$95*(BN95-1),BM96)</f>
        <v>1.1200000000000001</v>
      </c>
      <c r="BO96" s="167">
        <f t="shared" ref="BO96" si="195">IF(BO95&gt;BN95,1+$C$95*(BO95-1),BN96)</f>
        <v>1.1200000000000001</v>
      </c>
      <c r="BP96" s="167">
        <f t="shared" ref="BP96" si="196">IF(BP95&gt;BO95,1+$C$95*(BP95-1),BO96)</f>
        <v>1.1200000000000001</v>
      </c>
      <c r="BQ96" s="167">
        <f t="shared" ref="BQ96" si="197">IF(BQ95&gt;BP95,1+$C$95*(BQ95-1),BP96)</f>
        <v>1.1200000000000001</v>
      </c>
      <c r="BR96" s="167">
        <f t="shared" ref="BR96" si="198">IF(BR95&gt;BQ95,1+$C$95*(BR95-1),BQ96)</f>
        <v>1.1200000000000001</v>
      </c>
      <c r="BS96" s="167">
        <f t="shared" ref="BS96" si="199">IF(BS95&gt;BR95,1+$C$95*(BS95-1),BR96)</f>
        <v>1.1200000000000001</v>
      </c>
      <c r="BT96" s="167">
        <f t="shared" ref="BT96" si="200">IF(BT95&gt;BS95,1+$C$95*(BT95-1),BS96)</f>
        <v>1.1499999999999999</v>
      </c>
      <c r="BU96" s="167">
        <f t="shared" ref="BU96" si="201">IF(BU95&gt;BT95,1+$C$95*(BU95-1),BT96)</f>
        <v>1.1499999999999999</v>
      </c>
      <c r="BV96" s="167">
        <f t="shared" ref="BV96" si="202">IF(BV95&gt;BU95,1+$C$95*(BV95-1),BU96)</f>
        <v>1.1499999999999999</v>
      </c>
      <c r="BW96" s="167">
        <f t="shared" ref="BW96" si="203">IF(BW95&gt;BV95,1+$C$95*(BW95-1),BV96)</f>
        <v>1.1499999999999999</v>
      </c>
      <c r="BX96" s="167">
        <f t="shared" ref="BX96" si="204">IF(BX95&gt;BW95,1+$C$95*(BX95-1),BW96)</f>
        <v>1.1499999999999999</v>
      </c>
      <c r="BY96" s="167">
        <f t="shared" ref="BY96" si="205">IF(BY95&gt;BX95,1+$C$95*(BY95-1),BX96)</f>
        <v>1.1499999999999999</v>
      </c>
      <c r="BZ96" s="167">
        <f t="shared" ref="BZ96" si="206">IF(BZ95&gt;BY95,1+$C$95*(BZ95-1),BY96)</f>
        <v>1.1499999999999999</v>
      </c>
      <c r="CA96" s="167">
        <f t="shared" ref="CA96" si="207">IF(CA95&gt;BZ95,1+$C$95*(CA95-1),BZ96)</f>
        <v>1.1499999999999999</v>
      </c>
      <c r="CB96" s="167">
        <f t="shared" ref="CB96" si="208">IF(CB95&gt;CA95,1+$C$95*(CB95-1),CA96)</f>
        <v>1.1499999999999999</v>
      </c>
      <c r="CC96" s="167">
        <f t="shared" ref="CC96" si="209">IF(CC95&gt;CB95,1+$C$95*(CC95-1),CB96)</f>
        <v>1.1499999999999999</v>
      </c>
      <c r="CD96" s="167">
        <f t="shared" ref="CD96" si="210">IF(CD95&gt;CC95,1+$C$95*(CD95-1),CC96)</f>
        <v>1.1499999999999999</v>
      </c>
      <c r="CE96" s="167">
        <f t="shared" ref="CE96" si="211">IF(CE95&gt;CD95,1+$C$95*(CE95-1),CD96)</f>
        <v>1.1499999999999999</v>
      </c>
      <c r="CF96" s="167">
        <f t="shared" ref="CF96" si="212">IF(CF95&gt;CE95,1+$C$95*(CF95-1),CE96)</f>
        <v>1.18</v>
      </c>
      <c r="CG96" s="167">
        <f t="shared" ref="CG96" si="213">IF(CG95&gt;CF95,1+$C$95*(CG95-1),CF96)</f>
        <v>1.18</v>
      </c>
      <c r="CH96" s="167">
        <f t="shared" ref="CH96" si="214">IF(CH95&gt;CG95,1+$C$95*(CH95-1),CG96)</f>
        <v>1.18</v>
      </c>
      <c r="CI96" s="167">
        <f t="shared" ref="CI96" si="215">IF(CI95&gt;CH95,1+$C$95*(CI95-1),CH96)</f>
        <v>1.18</v>
      </c>
      <c r="CJ96" s="167">
        <f t="shared" ref="CJ96" si="216">IF(CJ95&gt;CI95,1+$C$95*(CJ95-1),CI96)</f>
        <v>1.18</v>
      </c>
      <c r="CK96" s="167">
        <f t="shared" ref="CK96" si="217">IF(CK95&gt;CJ95,1+$C$95*(CK95-1),CJ96)</f>
        <v>1.18</v>
      </c>
      <c r="CL96" s="167">
        <f t="shared" ref="CL96" si="218">IF(CL95&gt;CK95,1+$C$95*(CL95-1),CK96)</f>
        <v>1.18</v>
      </c>
      <c r="CM96" s="167">
        <f t="shared" ref="CM96" si="219">IF(CM95&gt;CL95,1+$C$95*(CM95-1),CL96)</f>
        <v>1.18</v>
      </c>
      <c r="CN96" s="167">
        <f t="shared" ref="CN96" si="220">IF(CN95&gt;CM95,1+$C$95*(CN95-1),CM96)</f>
        <v>1.18</v>
      </c>
      <c r="CO96" s="167">
        <f t="shared" ref="CO96" si="221">IF(CO95&gt;CN95,1+$C$95*(CO95-1),CN96)</f>
        <v>1.18</v>
      </c>
      <c r="CP96" s="167">
        <f t="shared" ref="CP96" si="222">IF(CP95&gt;CO95,1+$C$95*(CP95-1),CO96)</f>
        <v>1.18</v>
      </c>
      <c r="CQ96" s="167">
        <f t="shared" ref="CQ96" si="223">IF(CQ95&gt;CP95,1+$C$95*(CQ95-1),CP96)</f>
        <v>1.18</v>
      </c>
      <c r="CR96" s="167">
        <f t="shared" ref="CR96" si="224">IF(CR95&gt;CQ95,1+$C$95*(CR95-1),CQ96)</f>
        <v>1.21</v>
      </c>
      <c r="CS96" s="167">
        <f t="shared" ref="CS96" si="225">IF(CS95&gt;CR95,1+$C$95*(CS95-1),CR96)</f>
        <v>1.21</v>
      </c>
      <c r="CT96" s="167">
        <f t="shared" ref="CT96" si="226">IF(CT95&gt;CS95,1+$C$95*(CT95-1),CS96)</f>
        <v>1.21</v>
      </c>
      <c r="CU96" s="167">
        <f t="shared" ref="CU96" si="227">IF(CU95&gt;CT95,1+$C$95*(CU95-1),CT96)</f>
        <v>1.21</v>
      </c>
      <c r="CV96" s="167">
        <f t="shared" ref="CV96" si="228">IF(CV95&gt;CU95,1+$C$95*(CV95-1),CU96)</f>
        <v>1.21</v>
      </c>
      <c r="CW96" s="167">
        <f t="shared" ref="CW96" si="229">IF(CW95&gt;CV95,1+$C$95*(CW95-1),CV96)</f>
        <v>1.21</v>
      </c>
      <c r="CX96" s="167">
        <f t="shared" ref="CX96" si="230">IF(CX95&gt;CW95,1+$C$95*(CX95-1),CW96)</f>
        <v>1.21</v>
      </c>
      <c r="CY96" s="168">
        <f t="shared" ref="CY96" si="231">IF(CY95&gt;CX95,1+$C$95*(CY95-1),CX96)</f>
        <v>1.21</v>
      </c>
    </row>
    <row r="97" spans="2:103" x14ac:dyDescent="0.25">
      <c r="B97" s="5" t="s">
        <v>95</v>
      </c>
      <c r="C97" s="49">
        <v>4</v>
      </c>
      <c r="D97" s="5" t="s">
        <v>96</v>
      </c>
      <c r="E97" s="5"/>
      <c r="H97" s="160" t="s">
        <v>295</v>
      </c>
      <c r="I97" s="165"/>
      <c r="J97" s="166"/>
      <c r="K97" s="167">
        <f>IF(K95&gt;J95,1+$C$103*(K95-1),J97)</f>
        <v>1</v>
      </c>
      <c r="L97" s="167">
        <f t="shared" ref="L97:BW97" si="232">IF(L95&gt;K95,1+$C$103*(L95-1),K97)</f>
        <v>1</v>
      </c>
      <c r="M97" s="167">
        <f t="shared" si="232"/>
        <v>1</v>
      </c>
      <c r="N97" s="167">
        <f t="shared" si="232"/>
        <v>1</v>
      </c>
      <c r="O97" s="167">
        <f t="shared" si="232"/>
        <v>1</v>
      </c>
      <c r="P97" s="167">
        <f t="shared" si="232"/>
        <v>1</v>
      </c>
      <c r="Q97" s="167">
        <f t="shared" si="232"/>
        <v>1</v>
      </c>
      <c r="R97" s="167">
        <f t="shared" si="232"/>
        <v>1</v>
      </c>
      <c r="S97" s="167">
        <f t="shared" si="232"/>
        <v>1</v>
      </c>
      <c r="T97" s="167">
        <f t="shared" si="232"/>
        <v>1</v>
      </c>
      <c r="U97" s="167">
        <f t="shared" si="232"/>
        <v>1</v>
      </c>
      <c r="V97" s="167">
        <f t="shared" si="232"/>
        <v>1</v>
      </c>
      <c r="W97" s="167">
        <f t="shared" si="232"/>
        <v>1.0349999999999999</v>
      </c>
      <c r="X97" s="167">
        <f t="shared" si="232"/>
        <v>1.0349999999999999</v>
      </c>
      <c r="Y97" s="167">
        <f t="shared" si="232"/>
        <v>1.0349999999999999</v>
      </c>
      <c r="Z97" s="167">
        <f t="shared" si="232"/>
        <v>1.0349999999999999</v>
      </c>
      <c r="AA97" s="167">
        <f t="shared" si="232"/>
        <v>1.0349999999999999</v>
      </c>
      <c r="AB97" s="167">
        <f t="shared" si="232"/>
        <v>1.0349999999999999</v>
      </c>
      <c r="AC97" s="167">
        <f t="shared" si="232"/>
        <v>1.0349999999999999</v>
      </c>
      <c r="AD97" s="167">
        <f t="shared" si="232"/>
        <v>1.0349999999999999</v>
      </c>
      <c r="AE97" s="167">
        <f t="shared" si="232"/>
        <v>1.0349999999999999</v>
      </c>
      <c r="AF97" s="167">
        <f t="shared" si="232"/>
        <v>1.0349999999999999</v>
      </c>
      <c r="AG97" s="167">
        <f t="shared" si="232"/>
        <v>1.0349999999999999</v>
      </c>
      <c r="AH97" s="167">
        <f t="shared" si="232"/>
        <v>1.0349999999999999</v>
      </c>
      <c r="AI97" s="167">
        <f t="shared" si="232"/>
        <v>1.07</v>
      </c>
      <c r="AJ97" s="167">
        <f t="shared" si="232"/>
        <v>1.07</v>
      </c>
      <c r="AK97" s="167">
        <f t="shared" si="232"/>
        <v>1.07</v>
      </c>
      <c r="AL97" s="167">
        <f t="shared" si="232"/>
        <v>1.07</v>
      </c>
      <c r="AM97" s="167">
        <f t="shared" si="232"/>
        <v>1.07</v>
      </c>
      <c r="AN97" s="167">
        <f t="shared" si="232"/>
        <v>1.07</v>
      </c>
      <c r="AO97" s="167">
        <f t="shared" si="232"/>
        <v>1.07</v>
      </c>
      <c r="AP97" s="167">
        <f t="shared" si="232"/>
        <v>1.07</v>
      </c>
      <c r="AQ97" s="167">
        <f t="shared" si="232"/>
        <v>1.07</v>
      </c>
      <c r="AR97" s="167">
        <f t="shared" si="232"/>
        <v>1.07</v>
      </c>
      <c r="AS97" s="167">
        <f t="shared" si="232"/>
        <v>1.07</v>
      </c>
      <c r="AT97" s="167">
        <f t="shared" si="232"/>
        <v>1.07</v>
      </c>
      <c r="AU97" s="167">
        <f t="shared" si="232"/>
        <v>1.07</v>
      </c>
      <c r="AV97" s="167">
        <f t="shared" si="232"/>
        <v>1.105</v>
      </c>
      <c r="AW97" s="167">
        <f t="shared" si="232"/>
        <v>1.105</v>
      </c>
      <c r="AX97" s="167">
        <f t="shared" si="232"/>
        <v>1.105</v>
      </c>
      <c r="AY97" s="167">
        <f t="shared" si="232"/>
        <v>1.105</v>
      </c>
      <c r="AZ97" s="167">
        <f t="shared" si="232"/>
        <v>1.105</v>
      </c>
      <c r="BA97" s="167">
        <f t="shared" si="232"/>
        <v>1.105</v>
      </c>
      <c r="BB97" s="167">
        <f t="shared" si="232"/>
        <v>1.105</v>
      </c>
      <c r="BC97" s="167">
        <f t="shared" si="232"/>
        <v>1.105</v>
      </c>
      <c r="BD97" s="167">
        <f t="shared" si="232"/>
        <v>1.105</v>
      </c>
      <c r="BE97" s="167">
        <f t="shared" si="232"/>
        <v>1.105</v>
      </c>
      <c r="BF97" s="167">
        <f t="shared" si="232"/>
        <v>1.105</v>
      </c>
      <c r="BG97" s="167">
        <f t="shared" si="232"/>
        <v>1.105</v>
      </c>
      <c r="BH97" s="167">
        <f t="shared" si="232"/>
        <v>1.1400000000000001</v>
      </c>
      <c r="BI97" s="167">
        <f t="shared" si="232"/>
        <v>1.1400000000000001</v>
      </c>
      <c r="BJ97" s="167">
        <f t="shared" si="232"/>
        <v>1.1400000000000001</v>
      </c>
      <c r="BK97" s="167">
        <f t="shared" si="232"/>
        <v>1.1400000000000001</v>
      </c>
      <c r="BL97" s="167">
        <f t="shared" si="232"/>
        <v>1.1400000000000001</v>
      </c>
      <c r="BM97" s="167">
        <f t="shared" si="232"/>
        <v>1.1400000000000001</v>
      </c>
      <c r="BN97" s="167">
        <f t="shared" si="232"/>
        <v>1.1400000000000001</v>
      </c>
      <c r="BO97" s="167">
        <f t="shared" si="232"/>
        <v>1.1400000000000001</v>
      </c>
      <c r="BP97" s="167">
        <f t="shared" si="232"/>
        <v>1.1400000000000001</v>
      </c>
      <c r="BQ97" s="167">
        <f t="shared" si="232"/>
        <v>1.1400000000000001</v>
      </c>
      <c r="BR97" s="167">
        <f t="shared" si="232"/>
        <v>1.1400000000000001</v>
      </c>
      <c r="BS97" s="167">
        <f t="shared" si="232"/>
        <v>1.1400000000000001</v>
      </c>
      <c r="BT97" s="167">
        <f t="shared" si="232"/>
        <v>1.175</v>
      </c>
      <c r="BU97" s="167">
        <f t="shared" si="232"/>
        <v>1.175</v>
      </c>
      <c r="BV97" s="167">
        <f t="shared" si="232"/>
        <v>1.175</v>
      </c>
      <c r="BW97" s="167">
        <f t="shared" si="232"/>
        <v>1.175</v>
      </c>
      <c r="BX97" s="167">
        <f t="shared" ref="BX97:CY97" si="233">IF(BX95&gt;BW95,1+$C$103*(BX95-1),BW97)</f>
        <v>1.175</v>
      </c>
      <c r="BY97" s="167">
        <f t="shared" si="233"/>
        <v>1.175</v>
      </c>
      <c r="BZ97" s="167">
        <f t="shared" si="233"/>
        <v>1.175</v>
      </c>
      <c r="CA97" s="167">
        <f t="shared" si="233"/>
        <v>1.175</v>
      </c>
      <c r="CB97" s="167">
        <f t="shared" si="233"/>
        <v>1.175</v>
      </c>
      <c r="CC97" s="167">
        <f t="shared" si="233"/>
        <v>1.175</v>
      </c>
      <c r="CD97" s="167">
        <f t="shared" si="233"/>
        <v>1.175</v>
      </c>
      <c r="CE97" s="167">
        <f t="shared" si="233"/>
        <v>1.175</v>
      </c>
      <c r="CF97" s="167">
        <f t="shared" si="233"/>
        <v>1.21</v>
      </c>
      <c r="CG97" s="167">
        <f t="shared" si="233"/>
        <v>1.21</v>
      </c>
      <c r="CH97" s="167">
        <f t="shared" si="233"/>
        <v>1.21</v>
      </c>
      <c r="CI97" s="167">
        <f t="shared" si="233"/>
        <v>1.21</v>
      </c>
      <c r="CJ97" s="167">
        <f t="shared" si="233"/>
        <v>1.21</v>
      </c>
      <c r="CK97" s="167">
        <f t="shared" si="233"/>
        <v>1.21</v>
      </c>
      <c r="CL97" s="167">
        <f t="shared" si="233"/>
        <v>1.21</v>
      </c>
      <c r="CM97" s="167">
        <f t="shared" si="233"/>
        <v>1.21</v>
      </c>
      <c r="CN97" s="167">
        <f t="shared" si="233"/>
        <v>1.21</v>
      </c>
      <c r="CO97" s="167">
        <f t="shared" si="233"/>
        <v>1.21</v>
      </c>
      <c r="CP97" s="167">
        <f t="shared" si="233"/>
        <v>1.21</v>
      </c>
      <c r="CQ97" s="167">
        <f t="shared" si="233"/>
        <v>1.21</v>
      </c>
      <c r="CR97" s="167">
        <f t="shared" si="233"/>
        <v>1.2450000000000001</v>
      </c>
      <c r="CS97" s="167">
        <f t="shared" si="233"/>
        <v>1.2450000000000001</v>
      </c>
      <c r="CT97" s="167">
        <f t="shared" si="233"/>
        <v>1.2450000000000001</v>
      </c>
      <c r="CU97" s="167">
        <f t="shared" si="233"/>
        <v>1.2450000000000001</v>
      </c>
      <c r="CV97" s="167">
        <f t="shared" si="233"/>
        <v>1.2450000000000001</v>
      </c>
      <c r="CW97" s="167">
        <f t="shared" si="233"/>
        <v>1.2450000000000001</v>
      </c>
      <c r="CX97" s="167">
        <f t="shared" si="233"/>
        <v>1.2450000000000001</v>
      </c>
      <c r="CY97" s="168">
        <f t="shared" si="233"/>
        <v>1.2450000000000001</v>
      </c>
    </row>
    <row r="98" spans="2:103" x14ac:dyDescent="0.25">
      <c r="B98" s="3"/>
      <c r="C98" s="50"/>
      <c r="D98" s="3"/>
      <c r="E98" s="3"/>
      <c r="H98" s="160"/>
      <c r="I98" s="165"/>
      <c r="J98" s="166"/>
      <c r="K98" s="166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  <c r="AA98" s="166"/>
      <c r="AB98" s="166"/>
      <c r="AC98" s="166"/>
      <c r="AD98" s="166"/>
      <c r="AE98" s="166"/>
      <c r="AF98" s="166"/>
      <c r="AG98" s="166"/>
      <c r="AH98" s="166"/>
      <c r="AI98" s="166"/>
      <c r="AJ98" s="166"/>
      <c r="AK98" s="166"/>
      <c r="AL98" s="166"/>
      <c r="AM98" s="166"/>
      <c r="AN98" s="166"/>
      <c r="AO98" s="166"/>
      <c r="AP98" s="166"/>
      <c r="AQ98" s="166"/>
      <c r="AR98" s="166"/>
      <c r="AS98" s="166"/>
      <c r="AT98" s="166"/>
      <c r="AU98" s="166"/>
      <c r="AV98" s="166"/>
      <c r="AW98" s="166"/>
      <c r="AX98" s="166"/>
      <c r="AY98" s="166"/>
      <c r="AZ98" s="166"/>
      <c r="BA98" s="166"/>
      <c r="BB98" s="166"/>
      <c r="BC98" s="166"/>
      <c r="BD98" s="166"/>
      <c r="BE98" s="166"/>
      <c r="BF98" s="166"/>
      <c r="BG98" s="166"/>
      <c r="BH98" s="166"/>
      <c r="BI98" s="166"/>
      <c r="BJ98" s="166"/>
      <c r="BK98" s="166"/>
      <c r="BL98" s="166"/>
      <c r="BM98" s="166"/>
      <c r="BN98" s="166"/>
      <c r="BO98" s="166"/>
      <c r="BP98" s="166"/>
      <c r="BQ98" s="166"/>
      <c r="BR98" s="166"/>
      <c r="BS98" s="166"/>
      <c r="BT98" s="166"/>
      <c r="BU98" s="166"/>
      <c r="BV98" s="166"/>
      <c r="BW98" s="166"/>
      <c r="BX98" s="166"/>
      <c r="BY98" s="166"/>
      <c r="BZ98" s="166"/>
      <c r="CA98" s="166"/>
      <c r="CB98" s="166"/>
      <c r="CC98" s="166"/>
      <c r="CD98" s="166"/>
      <c r="CE98" s="166"/>
      <c r="CF98" s="166"/>
      <c r="CG98" s="166"/>
      <c r="CH98" s="166"/>
      <c r="CI98" s="166"/>
      <c r="CJ98" s="166"/>
      <c r="CK98" s="166"/>
      <c r="CL98" s="166"/>
      <c r="CM98" s="166"/>
      <c r="CN98" s="166"/>
      <c r="CO98" s="166"/>
      <c r="CP98" s="166"/>
      <c r="CQ98" s="166"/>
      <c r="CR98" s="166"/>
      <c r="CS98" s="166"/>
      <c r="CT98" s="166"/>
      <c r="CU98" s="166"/>
      <c r="CV98" s="166"/>
      <c r="CW98" s="166"/>
      <c r="CX98" s="166"/>
      <c r="CY98" s="169"/>
    </row>
    <row r="99" spans="2:103" x14ac:dyDescent="0.25">
      <c r="B99" s="8" t="s">
        <v>0</v>
      </c>
      <c r="C99" s="8"/>
      <c r="D99" s="8" t="s">
        <v>2</v>
      </c>
      <c r="E99" s="8" t="s">
        <v>1</v>
      </c>
      <c r="H99" s="160" t="s">
        <v>98</v>
      </c>
      <c r="I99" s="165"/>
      <c r="J99" s="166"/>
      <c r="K99" s="170">
        <f>(K$2&lt;=$C$96)*IFERROR(DATEDIF('Accom_Phase Schedule'!$E65,K$2,"y")+1,0)</f>
        <v>0</v>
      </c>
      <c r="L99" s="170">
        <f>(L$2&lt;=$C$96)*IFERROR(DATEDIF('Accom_Phase Schedule'!$E65,L$2,"y")+1,0)</f>
        <v>0</v>
      </c>
      <c r="M99" s="170">
        <f>(M$2&lt;=$C$96)*IFERROR(DATEDIF('Accom_Phase Schedule'!$E65,M$2,"y")+1,0)</f>
        <v>0</v>
      </c>
      <c r="N99" s="170">
        <f>(N$2&lt;=$C$96)*IFERROR(DATEDIF('Accom_Phase Schedule'!$E65,N$2,"y")+1,0)</f>
        <v>0</v>
      </c>
      <c r="O99" s="170">
        <f>(O$2&lt;=$C$96)*IFERROR(DATEDIF('Accom_Phase Schedule'!$E65,O$2,"y")+1,0)</f>
        <v>0</v>
      </c>
      <c r="P99" s="170">
        <f>(P$2&lt;=$C$96)*IFERROR(DATEDIF('Accom_Phase Schedule'!$E65,P$2,"y")+1,0)</f>
        <v>0</v>
      </c>
      <c r="Q99" s="170">
        <f>(Q$2&lt;=$C$96)*IFERROR(DATEDIF('Accom_Phase Schedule'!$E65,Q$2,"y")+1,0)</f>
        <v>0</v>
      </c>
      <c r="R99" s="170">
        <f>(R$2&lt;=$C$96)*IFERROR(DATEDIF('Accom_Phase Schedule'!$E65,R$2,"y")+1,0)</f>
        <v>0</v>
      </c>
      <c r="S99" s="170">
        <f>(S$2&lt;=$C$96)*IFERROR(DATEDIF('Accom_Phase Schedule'!$E65,S$2,"y")+1,0)</f>
        <v>0</v>
      </c>
      <c r="T99" s="170">
        <f>(T$2&lt;=$C$96)*IFERROR(DATEDIF('Accom_Phase Schedule'!$E65,T$2,"y")+1,0)</f>
        <v>0</v>
      </c>
      <c r="U99" s="170">
        <f>(U$2&lt;=$C$96)*IFERROR(DATEDIF('Accom_Phase Schedule'!$E65,U$2,"y")+1,0)</f>
        <v>0</v>
      </c>
      <c r="V99" s="170">
        <f>(V$2&lt;=$C$96)*IFERROR(DATEDIF('Accom_Phase Schedule'!$E65,V$2,"y")+1,0)</f>
        <v>0</v>
      </c>
      <c r="W99" s="170">
        <f>(W$2&lt;=$C$96)*IFERROR(DATEDIF('Accom_Phase Schedule'!$E65,W$2,"y")+1,0)</f>
        <v>0</v>
      </c>
      <c r="X99" s="170">
        <f>(X$2&lt;=$C$96)*IFERROR(DATEDIF('Accom_Phase Schedule'!$E65,X$2,"y")+1,0)</f>
        <v>0</v>
      </c>
      <c r="Y99" s="170">
        <f>(Y$2&lt;=$C$96)*IFERROR(DATEDIF('Accom_Phase Schedule'!$E65,Y$2,"y")+1,0)</f>
        <v>0</v>
      </c>
      <c r="Z99" s="170">
        <f>(Z$2&lt;=$C$96)*IFERROR(DATEDIF('Accom_Phase Schedule'!$E65,Z$2,"y")+1,0)</f>
        <v>0</v>
      </c>
      <c r="AA99" s="170">
        <f>(AA$2&lt;=$C$96)*IFERROR(DATEDIF('Accom_Phase Schedule'!$E65,AA$2,"y")+1,0)</f>
        <v>0</v>
      </c>
      <c r="AB99" s="170">
        <f>(AB$2&lt;=$C$96)*IFERROR(DATEDIF('Accom_Phase Schedule'!$E65,AB$2,"y")+1,0)</f>
        <v>0</v>
      </c>
      <c r="AC99" s="170">
        <f>(AC$2&lt;=$C$96)*IFERROR(DATEDIF('Accom_Phase Schedule'!$E65,AC$2,"y")+1,0)</f>
        <v>0</v>
      </c>
      <c r="AD99" s="170">
        <f>(AD$2&lt;=$C$96)*IFERROR(DATEDIF('Accom_Phase Schedule'!$E65,AD$2,"y")+1,0)</f>
        <v>0</v>
      </c>
      <c r="AE99" s="170">
        <f>(AE$2&lt;=$C$96)*IFERROR(DATEDIF('Accom_Phase Schedule'!$E65,AE$2,"y")+1,0)</f>
        <v>0</v>
      </c>
      <c r="AF99" s="170">
        <f>(AF$2&lt;=$C$96)*IFERROR(DATEDIF('Accom_Phase Schedule'!$E65,AF$2,"y")+1,0)</f>
        <v>0</v>
      </c>
      <c r="AG99" s="170">
        <f>(AG$2&lt;=$C$96)*IFERROR(DATEDIF('Accom_Phase Schedule'!$E65,AG$2,"y")+1,0)</f>
        <v>0</v>
      </c>
      <c r="AH99" s="170">
        <f>(AH$2&lt;=$C$96)*IFERROR(DATEDIF('Accom_Phase Schedule'!$E65,AH$2,"y")+1,0)</f>
        <v>0</v>
      </c>
      <c r="AI99" s="170">
        <f>(AI$2&lt;=$C$96)*IFERROR(DATEDIF('Accom_Phase Schedule'!$E65,AI$2,"y")+1,0)</f>
        <v>1</v>
      </c>
      <c r="AJ99" s="170">
        <f>(AJ$2&lt;=$C$96)*IFERROR(DATEDIF('Accom_Phase Schedule'!$E65,AJ$2,"y")+1,0)</f>
        <v>1</v>
      </c>
      <c r="AK99" s="170">
        <f>(AK$2&lt;=$C$96)*IFERROR(DATEDIF('Accom_Phase Schedule'!$E65,AK$2,"y")+1,0)</f>
        <v>1</v>
      </c>
      <c r="AL99" s="170">
        <f>(AL$2&lt;=$C$96)*IFERROR(DATEDIF('Accom_Phase Schedule'!$E65,AL$2,"y")+1,0)</f>
        <v>1</v>
      </c>
      <c r="AM99" s="170">
        <f>(AM$2&lt;=$C$96)*IFERROR(DATEDIF('Accom_Phase Schedule'!$E65,AM$2,"y")+1,0)</f>
        <v>1</v>
      </c>
      <c r="AN99" s="170">
        <f>(AN$2&lt;=$C$96)*IFERROR(DATEDIF('Accom_Phase Schedule'!$E65,AN$2,"y")+1,0)</f>
        <v>1</v>
      </c>
      <c r="AO99" s="170">
        <f>(AO$2&lt;=$C$96)*IFERROR(DATEDIF('Accom_Phase Schedule'!$E65,AO$2,"y")+1,0)</f>
        <v>1</v>
      </c>
      <c r="AP99" s="170">
        <f>(AP$2&lt;=$C$96)*IFERROR(DATEDIF('Accom_Phase Schedule'!$E65,AP$2,"y")+1,0)</f>
        <v>1</v>
      </c>
      <c r="AQ99" s="170">
        <f>(AQ$2&lt;=$C$96)*IFERROR(DATEDIF('Accom_Phase Schedule'!$E65,AQ$2,"y")+1,0)</f>
        <v>1</v>
      </c>
      <c r="AR99" s="170">
        <f>(AR$2&lt;=$C$96)*IFERROR(DATEDIF('Accom_Phase Schedule'!$E65,AR$2,"y")+1,0)</f>
        <v>1</v>
      </c>
      <c r="AS99" s="170">
        <f>(AS$2&lt;=$C$96)*IFERROR(DATEDIF('Accom_Phase Schedule'!$E65,AS$2,"y")+1,0)</f>
        <v>1</v>
      </c>
      <c r="AT99" s="170">
        <f>(AT$2&lt;=$C$96)*IFERROR(DATEDIF('Accom_Phase Schedule'!$E65,AT$2,"y")+1,0)</f>
        <v>1</v>
      </c>
      <c r="AU99" s="170">
        <f>(AU$2&lt;=$C$96)*IFERROR(DATEDIF('Accom_Phase Schedule'!$E65,AU$2,"y")+1,0)</f>
        <v>2</v>
      </c>
      <c r="AV99" s="170">
        <f>(AV$2&lt;=$C$96)*IFERROR(DATEDIF('Accom_Phase Schedule'!$E65,AV$2,"y")+1,0)</f>
        <v>2</v>
      </c>
      <c r="AW99" s="170">
        <f>(AW$2&lt;=$C$96)*IFERROR(DATEDIF('Accom_Phase Schedule'!$E65,AW$2,"y")+1,0)</f>
        <v>2</v>
      </c>
      <c r="AX99" s="170">
        <f>(AX$2&lt;=$C$96)*IFERROR(DATEDIF('Accom_Phase Schedule'!$E65,AX$2,"y")+1,0)</f>
        <v>2</v>
      </c>
      <c r="AY99" s="170">
        <f>(AY$2&lt;=$C$96)*IFERROR(DATEDIF('Accom_Phase Schedule'!$E65,AY$2,"y")+1,0)</f>
        <v>2</v>
      </c>
      <c r="AZ99" s="170">
        <f>(AZ$2&lt;=$C$96)*IFERROR(DATEDIF('Accom_Phase Schedule'!$E65,AZ$2,"y")+1,0)</f>
        <v>2</v>
      </c>
      <c r="BA99" s="170">
        <f>(BA$2&lt;=$C$96)*IFERROR(DATEDIF('Accom_Phase Schedule'!$E65,BA$2,"y")+1,0)</f>
        <v>2</v>
      </c>
      <c r="BB99" s="170">
        <f>(BB$2&lt;=$C$96)*IFERROR(DATEDIF('Accom_Phase Schedule'!$E65,BB$2,"y")+1,0)</f>
        <v>2</v>
      </c>
      <c r="BC99" s="170">
        <f>(BC$2&lt;=$C$96)*IFERROR(DATEDIF('Accom_Phase Schedule'!$E65,BC$2,"y")+1,0)</f>
        <v>2</v>
      </c>
      <c r="BD99" s="170">
        <f>(BD$2&lt;=$C$96)*IFERROR(DATEDIF('Accom_Phase Schedule'!$E65,BD$2,"y")+1,0)</f>
        <v>2</v>
      </c>
      <c r="BE99" s="170">
        <f>(BE$2&lt;=$C$96)*IFERROR(DATEDIF('Accom_Phase Schedule'!$E65,BE$2,"y")+1,0)</f>
        <v>2</v>
      </c>
      <c r="BF99" s="170">
        <f>(BF$2&lt;=$C$96)*IFERROR(DATEDIF('Accom_Phase Schedule'!$E65,BF$2,"y")+1,0)</f>
        <v>2</v>
      </c>
      <c r="BG99" s="170">
        <f>(BG$2&lt;=$C$96)*IFERROR(DATEDIF('Accom_Phase Schedule'!$E65,BG$2,"y")+1,0)</f>
        <v>3</v>
      </c>
      <c r="BH99" s="170">
        <f>(BH$2&lt;=$C$96)*IFERROR(DATEDIF('Accom_Phase Schedule'!$E65,BH$2,"y")+1,0)</f>
        <v>3</v>
      </c>
      <c r="BI99" s="170">
        <f>(BI$2&lt;=$C$96)*IFERROR(DATEDIF('Accom_Phase Schedule'!$E65,BI$2,"y")+1,0)</f>
        <v>3</v>
      </c>
      <c r="BJ99" s="170">
        <f>(BJ$2&lt;=$C$96)*IFERROR(DATEDIF('Accom_Phase Schedule'!$E65,BJ$2,"y")+1,0)</f>
        <v>3</v>
      </c>
      <c r="BK99" s="170">
        <f>(BK$2&lt;=$C$96)*IFERROR(DATEDIF('Accom_Phase Schedule'!$E65,BK$2,"y")+1,0)</f>
        <v>3</v>
      </c>
      <c r="BL99" s="170">
        <f>(BL$2&lt;=$C$96)*IFERROR(DATEDIF('Accom_Phase Schedule'!$E65,BL$2,"y")+1,0)</f>
        <v>3</v>
      </c>
      <c r="BM99" s="170">
        <f>(BM$2&lt;=$C$96)*IFERROR(DATEDIF('Accom_Phase Schedule'!$E65,BM$2,"y")+1,0)</f>
        <v>3</v>
      </c>
      <c r="BN99" s="170">
        <f>(BN$2&lt;=$C$96)*IFERROR(DATEDIF('Accom_Phase Schedule'!$E65,BN$2,"y")+1,0)</f>
        <v>0</v>
      </c>
      <c r="BO99" s="170">
        <f>(BO$2&lt;=$C$96)*IFERROR(DATEDIF('Accom_Phase Schedule'!$E65,BO$2,"y")+1,0)</f>
        <v>0</v>
      </c>
      <c r="BP99" s="170">
        <f>(BP$2&lt;=$C$96)*IFERROR(DATEDIF('Accom_Phase Schedule'!$E65,BP$2,"y")+1,0)</f>
        <v>0</v>
      </c>
      <c r="BQ99" s="170">
        <f>(BQ$2&lt;=$C$96)*IFERROR(DATEDIF('Accom_Phase Schedule'!$E65,BQ$2,"y")+1,0)</f>
        <v>0</v>
      </c>
      <c r="BR99" s="170">
        <f>(BR$2&lt;=$C$96)*IFERROR(DATEDIF('Accom_Phase Schedule'!$E65,BR$2,"y")+1,0)</f>
        <v>0</v>
      </c>
      <c r="BS99" s="170">
        <f>(BS$2&lt;=$C$96)*IFERROR(DATEDIF('Accom_Phase Schedule'!$E65,BS$2,"y")+1,0)</f>
        <v>0</v>
      </c>
      <c r="BT99" s="170">
        <f>(BT$2&lt;=$C$96)*IFERROR(DATEDIF('Accom_Phase Schedule'!$E65,BT$2,"y")+1,0)</f>
        <v>0</v>
      </c>
      <c r="BU99" s="170">
        <f>(BU$2&lt;=$C$96)*IFERROR(DATEDIF('Accom_Phase Schedule'!$E65,BU$2,"y")+1,0)</f>
        <v>0</v>
      </c>
      <c r="BV99" s="170">
        <f>(BV$2&lt;=$C$96)*IFERROR(DATEDIF('Accom_Phase Schedule'!$E65,BV$2,"y")+1,0)</f>
        <v>0</v>
      </c>
      <c r="BW99" s="170">
        <f>(BW$2&lt;=$C$96)*IFERROR(DATEDIF('Accom_Phase Schedule'!$E65,BW$2,"y")+1,0)</f>
        <v>0</v>
      </c>
      <c r="BX99" s="170">
        <f>(BX$2&lt;=$C$96)*IFERROR(DATEDIF('Accom_Phase Schedule'!$E65,BX$2,"y")+1,0)</f>
        <v>0</v>
      </c>
      <c r="BY99" s="170">
        <f>(BY$2&lt;=$C$96)*IFERROR(DATEDIF('Accom_Phase Schedule'!$E65,BY$2,"y")+1,0)</f>
        <v>0</v>
      </c>
      <c r="BZ99" s="170">
        <f>(BZ$2&lt;=$C$96)*IFERROR(DATEDIF('Accom_Phase Schedule'!$E65,BZ$2,"y")+1,0)</f>
        <v>0</v>
      </c>
      <c r="CA99" s="170">
        <f>(CA$2&lt;=$C$96)*IFERROR(DATEDIF('Accom_Phase Schedule'!$E65,CA$2,"y")+1,0)</f>
        <v>0</v>
      </c>
      <c r="CB99" s="170">
        <f>(CB$2&lt;=$C$96)*IFERROR(DATEDIF('Accom_Phase Schedule'!$E65,CB$2,"y")+1,0)</f>
        <v>0</v>
      </c>
      <c r="CC99" s="170">
        <f>(CC$2&lt;=$C$96)*IFERROR(DATEDIF('Accom_Phase Schedule'!$E65,CC$2,"y")+1,0)</f>
        <v>0</v>
      </c>
      <c r="CD99" s="170">
        <f>(CD$2&lt;=$C$96)*IFERROR(DATEDIF('Accom_Phase Schedule'!$E65,CD$2,"y")+1,0)</f>
        <v>0</v>
      </c>
      <c r="CE99" s="170">
        <f>(CE$2&lt;=$C$96)*IFERROR(DATEDIF('Accom_Phase Schedule'!$E65,CE$2,"y")+1,0)</f>
        <v>0</v>
      </c>
      <c r="CF99" s="170">
        <f>(CF$2&lt;=$C$96)*IFERROR(DATEDIF('Accom_Phase Schedule'!$E65,CF$2,"y")+1,0)</f>
        <v>0</v>
      </c>
      <c r="CG99" s="170">
        <f>(CG$2&lt;=$C$96)*IFERROR(DATEDIF('Accom_Phase Schedule'!$E65,CG$2,"y")+1,0)</f>
        <v>0</v>
      </c>
      <c r="CH99" s="170">
        <f>(CH$2&lt;=$C$96)*IFERROR(DATEDIF('Accom_Phase Schedule'!$E65,CH$2,"y")+1,0)</f>
        <v>0</v>
      </c>
      <c r="CI99" s="170">
        <f>(CI$2&lt;=$C$96)*IFERROR(DATEDIF('Accom_Phase Schedule'!$E65,CI$2,"y")+1,0)</f>
        <v>0</v>
      </c>
      <c r="CJ99" s="170">
        <f>(CJ$2&lt;=$C$96)*IFERROR(DATEDIF('Accom_Phase Schedule'!$E65,CJ$2,"y")+1,0)</f>
        <v>0</v>
      </c>
      <c r="CK99" s="170">
        <f>(CK$2&lt;=$C$96)*IFERROR(DATEDIF('Accom_Phase Schedule'!$E65,CK$2,"y")+1,0)</f>
        <v>0</v>
      </c>
      <c r="CL99" s="170">
        <f>(CL$2&lt;=$C$96)*IFERROR(DATEDIF('Accom_Phase Schedule'!$E65,CL$2,"y")+1,0)</f>
        <v>0</v>
      </c>
      <c r="CM99" s="170">
        <f>(CM$2&lt;=$C$96)*IFERROR(DATEDIF('Accom_Phase Schedule'!$E65,CM$2,"y")+1,0)</f>
        <v>0</v>
      </c>
      <c r="CN99" s="170">
        <f>(CN$2&lt;=$C$96)*IFERROR(DATEDIF('Accom_Phase Schedule'!$E65,CN$2,"y")+1,0)</f>
        <v>0</v>
      </c>
      <c r="CO99" s="170">
        <f>(CO$2&lt;=$C$96)*IFERROR(DATEDIF('Accom_Phase Schedule'!$E65,CO$2,"y")+1,0)</f>
        <v>0</v>
      </c>
      <c r="CP99" s="170">
        <f>(CP$2&lt;=$C$96)*IFERROR(DATEDIF('Accom_Phase Schedule'!$E65,CP$2,"y")+1,0)</f>
        <v>0</v>
      </c>
      <c r="CQ99" s="170">
        <f>(CQ$2&lt;=$C$96)*IFERROR(DATEDIF('Accom_Phase Schedule'!$E65,CQ$2,"y")+1,0)</f>
        <v>0</v>
      </c>
      <c r="CR99" s="170">
        <f>(CR$2&lt;=$C$96)*IFERROR(DATEDIF('Accom_Phase Schedule'!$E65,CR$2,"y")+1,0)</f>
        <v>0</v>
      </c>
      <c r="CS99" s="170">
        <f>(CS$2&lt;=$C$96)*IFERROR(DATEDIF('Accom_Phase Schedule'!$E65,CS$2,"y")+1,0)</f>
        <v>0</v>
      </c>
      <c r="CT99" s="170">
        <f>(CT$2&lt;=$C$96)*IFERROR(DATEDIF('Accom_Phase Schedule'!$E65,CT$2,"y")+1,0)</f>
        <v>0</v>
      </c>
      <c r="CU99" s="170">
        <f>(CU$2&lt;=$C$96)*IFERROR(DATEDIF('Accom_Phase Schedule'!$E65,CU$2,"y")+1,0)</f>
        <v>0</v>
      </c>
      <c r="CV99" s="170">
        <f>(CV$2&lt;=$C$96)*IFERROR(DATEDIF('Accom_Phase Schedule'!$E65,CV$2,"y")+1,0)</f>
        <v>0</v>
      </c>
      <c r="CW99" s="170">
        <f>(CW$2&lt;=$C$96)*IFERROR(DATEDIF('Accom_Phase Schedule'!$E65,CW$2,"y")+1,0)</f>
        <v>0</v>
      </c>
      <c r="CX99" s="170">
        <f>(CX$2&lt;=$C$96)*IFERROR(DATEDIF('Accom_Phase Schedule'!$E65,CX$2,"y")+1,0)</f>
        <v>0</v>
      </c>
      <c r="CY99" s="171">
        <f>(CY$2&lt;=$C$96)*IFERROR(DATEDIF('Accom_Phase Schedule'!$E65,CY$2,"y")+1,0)</f>
        <v>0</v>
      </c>
    </row>
    <row r="100" spans="2:103" x14ac:dyDescent="0.25">
      <c r="B100" s="5" t="s">
        <v>70</v>
      </c>
      <c r="C100" s="45">
        <f>ROUND(E100*'Accom_Phase Schedule'!J45,0)</f>
        <v>23</v>
      </c>
      <c r="D100" s="5" t="s">
        <v>71</v>
      </c>
      <c r="E100" s="7">
        <v>0.05</v>
      </c>
      <c r="H100" s="160" t="s">
        <v>99</v>
      </c>
      <c r="I100" s="165"/>
      <c r="J100" s="166"/>
      <c r="K100" s="170">
        <f>(K$2&lt;=$C$96)*IFERROR(DATEDIF('Accom_Phase Schedule'!$E66,K$2,"y")+1,0)</f>
        <v>0</v>
      </c>
      <c r="L100" s="170">
        <f>(L$2&lt;=$C$96)*IFERROR(DATEDIF('Accom_Phase Schedule'!$E66,L$2,"y")+1,0)</f>
        <v>0</v>
      </c>
      <c r="M100" s="170">
        <f>(M$2&lt;=$C$96)*IFERROR(DATEDIF('Accom_Phase Schedule'!$E66,M$2,"y")+1,0)</f>
        <v>0</v>
      </c>
      <c r="N100" s="170">
        <f>(N$2&lt;=$C$96)*IFERROR(DATEDIF('Accom_Phase Schedule'!$E66,N$2,"y")+1,0)</f>
        <v>0</v>
      </c>
      <c r="O100" s="170">
        <f>(O$2&lt;=$C$96)*IFERROR(DATEDIF('Accom_Phase Schedule'!$E66,O$2,"y")+1,0)</f>
        <v>0</v>
      </c>
      <c r="P100" s="170">
        <f>(P$2&lt;=$C$96)*IFERROR(DATEDIF('Accom_Phase Schedule'!$E66,P$2,"y")+1,0)</f>
        <v>0</v>
      </c>
      <c r="Q100" s="170">
        <f>(Q$2&lt;=$C$96)*IFERROR(DATEDIF('Accom_Phase Schedule'!$E66,Q$2,"y")+1,0)</f>
        <v>0</v>
      </c>
      <c r="R100" s="170">
        <f>(R$2&lt;=$C$96)*IFERROR(DATEDIF('Accom_Phase Schedule'!$E66,R$2,"y")+1,0)</f>
        <v>0</v>
      </c>
      <c r="S100" s="170">
        <f>(S$2&lt;=$C$96)*IFERROR(DATEDIF('Accom_Phase Schedule'!$E66,S$2,"y")+1,0)</f>
        <v>0</v>
      </c>
      <c r="T100" s="170">
        <f>(T$2&lt;=$C$96)*IFERROR(DATEDIF('Accom_Phase Schedule'!$E66,T$2,"y")+1,0)</f>
        <v>0</v>
      </c>
      <c r="U100" s="170">
        <f>(U$2&lt;=$C$96)*IFERROR(DATEDIF('Accom_Phase Schedule'!$E66,U$2,"y")+1,0)</f>
        <v>0</v>
      </c>
      <c r="V100" s="170">
        <f>(V$2&lt;=$C$96)*IFERROR(DATEDIF('Accom_Phase Schedule'!$E66,V$2,"y")+1,0)</f>
        <v>0</v>
      </c>
      <c r="W100" s="170">
        <f>(W$2&lt;=$C$96)*IFERROR(DATEDIF('Accom_Phase Schedule'!$E66,W$2,"y")+1,0)</f>
        <v>0</v>
      </c>
      <c r="X100" s="170">
        <f>(X$2&lt;=$C$96)*IFERROR(DATEDIF('Accom_Phase Schedule'!$E66,X$2,"y")+1,0)</f>
        <v>0</v>
      </c>
      <c r="Y100" s="170">
        <f>(Y$2&lt;=$C$96)*IFERROR(DATEDIF('Accom_Phase Schedule'!$E66,Y$2,"y")+1,0)</f>
        <v>0</v>
      </c>
      <c r="Z100" s="170">
        <f>(Z$2&lt;=$C$96)*IFERROR(DATEDIF('Accom_Phase Schedule'!$E66,Z$2,"y")+1,0)</f>
        <v>0</v>
      </c>
      <c r="AA100" s="170">
        <f>(AA$2&lt;=$C$96)*IFERROR(DATEDIF('Accom_Phase Schedule'!$E66,AA$2,"y")+1,0)</f>
        <v>0</v>
      </c>
      <c r="AB100" s="170">
        <f>(AB$2&lt;=$C$96)*IFERROR(DATEDIF('Accom_Phase Schedule'!$E66,AB$2,"y")+1,0)</f>
        <v>0</v>
      </c>
      <c r="AC100" s="170">
        <f>(AC$2&lt;=$C$96)*IFERROR(DATEDIF('Accom_Phase Schedule'!$E66,AC$2,"y")+1,0)</f>
        <v>0</v>
      </c>
      <c r="AD100" s="170">
        <f>(AD$2&lt;=$C$96)*IFERROR(DATEDIF('Accom_Phase Schedule'!$E66,AD$2,"y")+1,0)</f>
        <v>0</v>
      </c>
      <c r="AE100" s="170">
        <f>(AE$2&lt;=$C$96)*IFERROR(DATEDIF('Accom_Phase Schedule'!$E66,AE$2,"y")+1,0)</f>
        <v>0</v>
      </c>
      <c r="AF100" s="170">
        <f>(AF$2&lt;=$C$96)*IFERROR(DATEDIF('Accom_Phase Schedule'!$E66,AF$2,"y")+1,0)</f>
        <v>0</v>
      </c>
      <c r="AG100" s="170">
        <f>(AG$2&lt;=$C$96)*IFERROR(DATEDIF('Accom_Phase Schedule'!$E66,AG$2,"y")+1,0)</f>
        <v>0</v>
      </c>
      <c r="AH100" s="170">
        <f>(AH$2&lt;=$C$96)*IFERROR(DATEDIF('Accom_Phase Schedule'!$E66,AH$2,"y")+1,0)</f>
        <v>0</v>
      </c>
      <c r="AI100" s="170">
        <f>(AI$2&lt;=$C$96)*IFERROR(DATEDIF('Accom_Phase Schedule'!$E66,AI$2,"y")+1,0)</f>
        <v>0</v>
      </c>
      <c r="AJ100" s="170">
        <f>(AJ$2&lt;=$C$96)*IFERROR(DATEDIF('Accom_Phase Schedule'!$E66,AJ$2,"y")+1,0)</f>
        <v>1</v>
      </c>
      <c r="AK100" s="170">
        <f>(AK$2&lt;=$C$96)*IFERROR(DATEDIF('Accom_Phase Schedule'!$E66,AK$2,"y")+1,0)</f>
        <v>1</v>
      </c>
      <c r="AL100" s="170">
        <f>(AL$2&lt;=$C$96)*IFERROR(DATEDIF('Accom_Phase Schedule'!$E66,AL$2,"y")+1,0)</f>
        <v>1</v>
      </c>
      <c r="AM100" s="170">
        <f>(AM$2&lt;=$C$96)*IFERROR(DATEDIF('Accom_Phase Schedule'!$E66,AM$2,"y")+1,0)</f>
        <v>1</v>
      </c>
      <c r="AN100" s="170">
        <f>(AN$2&lt;=$C$96)*IFERROR(DATEDIF('Accom_Phase Schedule'!$E66,AN$2,"y")+1,0)</f>
        <v>1</v>
      </c>
      <c r="AO100" s="170">
        <f>(AO$2&lt;=$C$96)*IFERROR(DATEDIF('Accom_Phase Schedule'!$E66,AO$2,"y")+1,0)</f>
        <v>1</v>
      </c>
      <c r="AP100" s="170">
        <f>(AP$2&lt;=$C$96)*IFERROR(DATEDIF('Accom_Phase Schedule'!$E66,AP$2,"y")+1,0)</f>
        <v>1</v>
      </c>
      <c r="AQ100" s="170">
        <f>(AQ$2&lt;=$C$96)*IFERROR(DATEDIF('Accom_Phase Schedule'!$E66,AQ$2,"y")+1,0)</f>
        <v>1</v>
      </c>
      <c r="AR100" s="170">
        <f>(AR$2&lt;=$C$96)*IFERROR(DATEDIF('Accom_Phase Schedule'!$E66,AR$2,"y")+1,0)</f>
        <v>1</v>
      </c>
      <c r="AS100" s="170">
        <f>(AS$2&lt;=$C$96)*IFERROR(DATEDIF('Accom_Phase Schedule'!$E66,AS$2,"y")+1,0)</f>
        <v>1</v>
      </c>
      <c r="AT100" s="170">
        <f>(AT$2&lt;=$C$96)*IFERROR(DATEDIF('Accom_Phase Schedule'!$E66,AT$2,"y")+1,0)</f>
        <v>1</v>
      </c>
      <c r="AU100" s="170">
        <f>(AU$2&lt;=$C$96)*IFERROR(DATEDIF('Accom_Phase Schedule'!$E66,AU$2,"y")+1,0)</f>
        <v>1</v>
      </c>
      <c r="AV100" s="170">
        <f>(AV$2&lt;=$C$96)*IFERROR(DATEDIF('Accom_Phase Schedule'!$E66,AV$2,"y")+1,0)</f>
        <v>2</v>
      </c>
      <c r="AW100" s="170">
        <f>(AW$2&lt;=$C$96)*IFERROR(DATEDIF('Accom_Phase Schedule'!$E66,AW$2,"y")+1,0)</f>
        <v>2</v>
      </c>
      <c r="AX100" s="170">
        <f>(AX$2&lt;=$C$96)*IFERROR(DATEDIF('Accom_Phase Schedule'!$E66,AX$2,"y")+1,0)</f>
        <v>2</v>
      </c>
      <c r="AY100" s="170">
        <f>(AY$2&lt;=$C$96)*IFERROR(DATEDIF('Accom_Phase Schedule'!$E66,AY$2,"y")+1,0)</f>
        <v>2</v>
      </c>
      <c r="AZ100" s="170">
        <f>(AZ$2&lt;=$C$96)*IFERROR(DATEDIF('Accom_Phase Schedule'!$E66,AZ$2,"y")+1,0)</f>
        <v>2</v>
      </c>
      <c r="BA100" s="170">
        <f>(BA$2&lt;=$C$96)*IFERROR(DATEDIF('Accom_Phase Schedule'!$E66,BA$2,"y")+1,0)</f>
        <v>2</v>
      </c>
      <c r="BB100" s="170">
        <f>(BB$2&lt;=$C$96)*IFERROR(DATEDIF('Accom_Phase Schedule'!$E66,BB$2,"y")+1,0)</f>
        <v>2</v>
      </c>
      <c r="BC100" s="170">
        <f>(BC$2&lt;=$C$96)*IFERROR(DATEDIF('Accom_Phase Schedule'!$E66,BC$2,"y")+1,0)</f>
        <v>2</v>
      </c>
      <c r="BD100" s="170">
        <f>(BD$2&lt;=$C$96)*IFERROR(DATEDIF('Accom_Phase Schedule'!$E66,BD$2,"y")+1,0)</f>
        <v>2</v>
      </c>
      <c r="BE100" s="170">
        <f>(BE$2&lt;=$C$96)*IFERROR(DATEDIF('Accom_Phase Schedule'!$E66,BE$2,"y")+1,0)</f>
        <v>2</v>
      </c>
      <c r="BF100" s="170">
        <f>(BF$2&lt;=$C$96)*IFERROR(DATEDIF('Accom_Phase Schedule'!$E66,BF$2,"y")+1,0)</f>
        <v>2</v>
      </c>
      <c r="BG100" s="170">
        <f>(BG$2&lt;=$C$96)*IFERROR(DATEDIF('Accom_Phase Schedule'!$E66,BG$2,"y")+1,0)</f>
        <v>2</v>
      </c>
      <c r="BH100" s="170">
        <f>(BH$2&lt;=$C$96)*IFERROR(DATEDIF('Accom_Phase Schedule'!$E66,BH$2,"y")+1,0)</f>
        <v>3</v>
      </c>
      <c r="BI100" s="170">
        <f>(BI$2&lt;=$C$96)*IFERROR(DATEDIF('Accom_Phase Schedule'!$E66,BI$2,"y")+1,0)</f>
        <v>3</v>
      </c>
      <c r="BJ100" s="170">
        <f>(BJ$2&lt;=$C$96)*IFERROR(DATEDIF('Accom_Phase Schedule'!$E66,BJ$2,"y")+1,0)</f>
        <v>3</v>
      </c>
      <c r="BK100" s="170">
        <f>(BK$2&lt;=$C$96)*IFERROR(DATEDIF('Accom_Phase Schedule'!$E66,BK$2,"y")+1,0)</f>
        <v>3</v>
      </c>
      <c r="BL100" s="170">
        <f>(BL$2&lt;=$C$96)*IFERROR(DATEDIF('Accom_Phase Schedule'!$E66,BL$2,"y")+1,0)</f>
        <v>3</v>
      </c>
      <c r="BM100" s="170">
        <f>(BM$2&lt;=$C$96)*IFERROR(DATEDIF('Accom_Phase Schedule'!$E66,BM$2,"y")+1,0)</f>
        <v>3</v>
      </c>
      <c r="BN100" s="170">
        <f>(BN$2&lt;=$C$96)*IFERROR(DATEDIF('Accom_Phase Schedule'!$E66,BN$2,"y")+1,0)</f>
        <v>0</v>
      </c>
      <c r="BO100" s="170">
        <f>(BO$2&lt;=$C$96)*IFERROR(DATEDIF('Accom_Phase Schedule'!$E66,BO$2,"y")+1,0)</f>
        <v>0</v>
      </c>
      <c r="BP100" s="170">
        <f>(BP$2&lt;=$C$96)*IFERROR(DATEDIF('Accom_Phase Schedule'!$E66,BP$2,"y")+1,0)</f>
        <v>0</v>
      </c>
      <c r="BQ100" s="170">
        <f>(BQ$2&lt;=$C$96)*IFERROR(DATEDIF('Accom_Phase Schedule'!$E66,BQ$2,"y")+1,0)</f>
        <v>0</v>
      </c>
      <c r="BR100" s="170">
        <f>(BR$2&lt;=$C$96)*IFERROR(DATEDIF('Accom_Phase Schedule'!$E66,BR$2,"y")+1,0)</f>
        <v>0</v>
      </c>
      <c r="BS100" s="170">
        <f>(BS$2&lt;=$C$96)*IFERROR(DATEDIF('Accom_Phase Schedule'!$E66,BS$2,"y")+1,0)</f>
        <v>0</v>
      </c>
      <c r="BT100" s="170">
        <f>(BT$2&lt;=$C$96)*IFERROR(DATEDIF('Accom_Phase Schedule'!$E66,BT$2,"y")+1,0)</f>
        <v>0</v>
      </c>
      <c r="BU100" s="170">
        <f>(BU$2&lt;=$C$96)*IFERROR(DATEDIF('Accom_Phase Schedule'!$E66,BU$2,"y")+1,0)</f>
        <v>0</v>
      </c>
      <c r="BV100" s="170">
        <f>(BV$2&lt;=$C$96)*IFERROR(DATEDIF('Accom_Phase Schedule'!$E66,BV$2,"y")+1,0)</f>
        <v>0</v>
      </c>
      <c r="BW100" s="170">
        <f>(BW$2&lt;=$C$96)*IFERROR(DATEDIF('Accom_Phase Schedule'!$E66,BW$2,"y")+1,0)</f>
        <v>0</v>
      </c>
      <c r="BX100" s="170">
        <f>(BX$2&lt;=$C$96)*IFERROR(DATEDIF('Accom_Phase Schedule'!$E66,BX$2,"y")+1,0)</f>
        <v>0</v>
      </c>
      <c r="BY100" s="170">
        <f>(BY$2&lt;=$C$96)*IFERROR(DATEDIF('Accom_Phase Schedule'!$E66,BY$2,"y")+1,0)</f>
        <v>0</v>
      </c>
      <c r="BZ100" s="170">
        <f>(BZ$2&lt;=$C$96)*IFERROR(DATEDIF('Accom_Phase Schedule'!$E66,BZ$2,"y")+1,0)</f>
        <v>0</v>
      </c>
      <c r="CA100" s="170">
        <f>(CA$2&lt;=$C$96)*IFERROR(DATEDIF('Accom_Phase Schedule'!$E66,CA$2,"y")+1,0)</f>
        <v>0</v>
      </c>
      <c r="CB100" s="170">
        <f>(CB$2&lt;=$C$96)*IFERROR(DATEDIF('Accom_Phase Schedule'!$E66,CB$2,"y")+1,0)</f>
        <v>0</v>
      </c>
      <c r="CC100" s="170">
        <f>(CC$2&lt;=$C$96)*IFERROR(DATEDIF('Accom_Phase Schedule'!$E66,CC$2,"y")+1,0)</f>
        <v>0</v>
      </c>
      <c r="CD100" s="170">
        <f>(CD$2&lt;=$C$96)*IFERROR(DATEDIF('Accom_Phase Schedule'!$E66,CD$2,"y")+1,0)</f>
        <v>0</v>
      </c>
      <c r="CE100" s="170">
        <f>(CE$2&lt;=$C$96)*IFERROR(DATEDIF('Accom_Phase Schedule'!$E66,CE$2,"y")+1,0)</f>
        <v>0</v>
      </c>
      <c r="CF100" s="170">
        <f>(CF$2&lt;=$C$96)*IFERROR(DATEDIF('Accom_Phase Schedule'!$E66,CF$2,"y")+1,0)</f>
        <v>0</v>
      </c>
      <c r="CG100" s="170">
        <f>(CG$2&lt;=$C$96)*IFERROR(DATEDIF('Accom_Phase Schedule'!$E66,CG$2,"y")+1,0)</f>
        <v>0</v>
      </c>
      <c r="CH100" s="170">
        <f>(CH$2&lt;=$C$96)*IFERROR(DATEDIF('Accom_Phase Schedule'!$E66,CH$2,"y")+1,0)</f>
        <v>0</v>
      </c>
      <c r="CI100" s="170">
        <f>(CI$2&lt;=$C$96)*IFERROR(DATEDIF('Accom_Phase Schedule'!$E66,CI$2,"y")+1,0)</f>
        <v>0</v>
      </c>
      <c r="CJ100" s="170">
        <f>(CJ$2&lt;=$C$96)*IFERROR(DATEDIF('Accom_Phase Schedule'!$E66,CJ$2,"y")+1,0)</f>
        <v>0</v>
      </c>
      <c r="CK100" s="170">
        <f>(CK$2&lt;=$C$96)*IFERROR(DATEDIF('Accom_Phase Schedule'!$E66,CK$2,"y")+1,0)</f>
        <v>0</v>
      </c>
      <c r="CL100" s="170">
        <f>(CL$2&lt;=$C$96)*IFERROR(DATEDIF('Accom_Phase Schedule'!$E66,CL$2,"y")+1,0)</f>
        <v>0</v>
      </c>
      <c r="CM100" s="170">
        <f>(CM$2&lt;=$C$96)*IFERROR(DATEDIF('Accom_Phase Schedule'!$E66,CM$2,"y")+1,0)</f>
        <v>0</v>
      </c>
      <c r="CN100" s="170">
        <f>(CN$2&lt;=$C$96)*IFERROR(DATEDIF('Accom_Phase Schedule'!$E66,CN$2,"y")+1,0)</f>
        <v>0</v>
      </c>
      <c r="CO100" s="170">
        <f>(CO$2&lt;=$C$96)*IFERROR(DATEDIF('Accom_Phase Schedule'!$E66,CO$2,"y")+1,0)</f>
        <v>0</v>
      </c>
      <c r="CP100" s="170">
        <f>(CP$2&lt;=$C$96)*IFERROR(DATEDIF('Accom_Phase Schedule'!$E66,CP$2,"y")+1,0)</f>
        <v>0</v>
      </c>
      <c r="CQ100" s="170">
        <f>(CQ$2&lt;=$C$96)*IFERROR(DATEDIF('Accom_Phase Schedule'!$E66,CQ$2,"y")+1,0)</f>
        <v>0</v>
      </c>
      <c r="CR100" s="170">
        <f>(CR$2&lt;=$C$96)*IFERROR(DATEDIF('Accom_Phase Schedule'!$E66,CR$2,"y")+1,0)</f>
        <v>0</v>
      </c>
      <c r="CS100" s="170">
        <f>(CS$2&lt;=$C$96)*IFERROR(DATEDIF('Accom_Phase Schedule'!$E66,CS$2,"y")+1,0)</f>
        <v>0</v>
      </c>
      <c r="CT100" s="170">
        <f>(CT$2&lt;=$C$96)*IFERROR(DATEDIF('Accom_Phase Schedule'!$E66,CT$2,"y")+1,0)</f>
        <v>0</v>
      </c>
      <c r="CU100" s="170">
        <f>(CU$2&lt;=$C$96)*IFERROR(DATEDIF('Accom_Phase Schedule'!$E66,CU$2,"y")+1,0)</f>
        <v>0</v>
      </c>
      <c r="CV100" s="170">
        <f>(CV$2&lt;=$C$96)*IFERROR(DATEDIF('Accom_Phase Schedule'!$E66,CV$2,"y")+1,0)</f>
        <v>0</v>
      </c>
      <c r="CW100" s="170">
        <f>(CW$2&lt;=$C$96)*IFERROR(DATEDIF('Accom_Phase Schedule'!$E66,CW$2,"y")+1,0)</f>
        <v>0</v>
      </c>
      <c r="CX100" s="170">
        <f>(CX$2&lt;=$C$96)*IFERROR(DATEDIF('Accom_Phase Schedule'!$E66,CX$2,"y")+1,0)</f>
        <v>0</v>
      </c>
      <c r="CY100" s="171">
        <f>(CY$2&lt;=$C$96)*IFERROR(DATEDIF('Accom_Phase Schedule'!$E66,CY$2,"y")+1,0)</f>
        <v>0</v>
      </c>
    </row>
    <row r="101" spans="2:103" x14ac:dyDescent="0.25">
      <c r="B101" s="5" t="s">
        <v>72</v>
      </c>
      <c r="C101" s="5"/>
      <c r="D101" s="5"/>
      <c r="E101" s="46">
        <v>3</v>
      </c>
      <c r="H101" s="160" t="s">
        <v>100</v>
      </c>
      <c r="I101" s="165"/>
      <c r="J101" s="166"/>
      <c r="K101" s="170">
        <f>(K$2&lt;=$C$96)*IFERROR(DATEDIF('Accom_Phase Schedule'!$E67,K$2,"y")+1,0)</f>
        <v>0</v>
      </c>
      <c r="L101" s="170">
        <f>(L$2&lt;=$C$96)*IFERROR(DATEDIF('Accom_Phase Schedule'!$E67,L$2,"y")+1,0)</f>
        <v>0</v>
      </c>
      <c r="M101" s="170">
        <f>(M$2&lt;=$C$96)*IFERROR(DATEDIF('Accom_Phase Schedule'!$E67,M$2,"y")+1,0)</f>
        <v>0</v>
      </c>
      <c r="N101" s="170">
        <f>(N$2&lt;=$C$96)*IFERROR(DATEDIF('Accom_Phase Schedule'!$E67,N$2,"y")+1,0)</f>
        <v>0</v>
      </c>
      <c r="O101" s="170">
        <f>(O$2&lt;=$C$96)*IFERROR(DATEDIF('Accom_Phase Schedule'!$E67,O$2,"y")+1,0)</f>
        <v>0</v>
      </c>
      <c r="P101" s="170">
        <f>(P$2&lt;=$C$96)*IFERROR(DATEDIF('Accom_Phase Schedule'!$E67,P$2,"y")+1,0)</f>
        <v>0</v>
      </c>
      <c r="Q101" s="170">
        <f>(Q$2&lt;=$C$96)*IFERROR(DATEDIF('Accom_Phase Schedule'!$E67,Q$2,"y")+1,0)</f>
        <v>0</v>
      </c>
      <c r="R101" s="170">
        <f>(R$2&lt;=$C$96)*IFERROR(DATEDIF('Accom_Phase Schedule'!$E67,R$2,"y")+1,0)</f>
        <v>0</v>
      </c>
      <c r="S101" s="170">
        <f>(S$2&lt;=$C$96)*IFERROR(DATEDIF('Accom_Phase Schedule'!$E67,S$2,"y")+1,0)</f>
        <v>0</v>
      </c>
      <c r="T101" s="170">
        <f>(T$2&lt;=$C$96)*IFERROR(DATEDIF('Accom_Phase Schedule'!$E67,T$2,"y")+1,0)</f>
        <v>0</v>
      </c>
      <c r="U101" s="170">
        <f>(U$2&lt;=$C$96)*IFERROR(DATEDIF('Accom_Phase Schedule'!$E67,U$2,"y")+1,0)</f>
        <v>0</v>
      </c>
      <c r="V101" s="170">
        <f>(V$2&lt;=$C$96)*IFERROR(DATEDIF('Accom_Phase Schedule'!$E67,V$2,"y")+1,0)</f>
        <v>0</v>
      </c>
      <c r="W101" s="170">
        <f>(W$2&lt;=$C$96)*IFERROR(DATEDIF('Accom_Phase Schedule'!$E67,W$2,"y")+1,0)</f>
        <v>0</v>
      </c>
      <c r="X101" s="170">
        <f>(X$2&lt;=$C$96)*IFERROR(DATEDIF('Accom_Phase Schedule'!$E67,X$2,"y")+1,0)</f>
        <v>0</v>
      </c>
      <c r="Y101" s="170">
        <f>(Y$2&lt;=$C$96)*IFERROR(DATEDIF('Accom_Phase Schedule'!$E67,Y$2,"y")+1,0)</f>
        <v>0</v>
      </c>
      <c r="Z101" s="170">
        <f>(Z$2&lt;=$C$96)*IFERROR(DATEDIF('Accom_Phase Schedule'!$E67,Z$2,"y")+1,0)</f>
        <v>0</v>
      </c>
      <c r="AA101" s="170">
        <f>(AA$2&lt;=$C$96)*IFERROR(DATEDIF('Accom_Phase Schedule'!$E67,AA$2,"y")+1,0)</f>
        <v>0</v>
      </c>
      <c r="AB101" s="170">
        <f>(AB$2&lt;=$C$96)*IFERROR(DATEDIF('Accom_Phase Schedule'!$E67,AB$2,"y")+1,0)</f>
        <v>0</v>
      </c>
      <c r="AC101" s="170">
        <f>(AC$2&lt;=$C$96)*IFERROR(DATEDIF('Accom_Phase Schedule'!$E67,AC$2,"y")+1,0)</f>
        <v>0</v>
      </c>
      <c r="AD101" s="170">
        <f>(AD$2&lt;=$C$96)*IFERROR(DATEDIF('Accom_Phase Schedule'!$E67,AD$2,"y")+1,0)</f>
        <v>0</v>
      </c>
      <c r="AE101" s="170">
        <f>(AE$2&lt;=$C$96)*IFERROR(DATEDIF('Accom_Phase Schedule'!$E67,AE$2,"y")+1,0)</f>
        <v>0</v>
      </c>
      <c r="AF101" s="170">
        <f>(AF$2&lt;=$C$96)*IFERROR(DATEDIF('Accom_Phase Schedule'!$E67,AF$2,"y")+1,0)</f>
        <v>0</v>
      </c>
      <c r="AG101" s="170">
        <f>(AG$2&lt;=$C$96)*IFERROR(DATEDIF('Accom_Phase Schedule'!$E67,AG$2,"y")+1,0)</f>
        <v>0</v>
      </c>
      <c r="AH101" s="170">
        <f>(AH$2&lt;=$C$96)*IFERROR(DATEDIF('Accom_Phase Schedule'!$E67,AH$2,"y")+1,0)</f>
        <v>0</v>
      </c>
      <c r="AI101" s="170">
        <f>(AI$2&lt;=$C$96)*IFERROR(DATEDIF('Accom_Phase Schedule'!$E67,AI$2,"y")+1,0)</f>
        <v>0</v>
      </c>
      <c r="AJ101" s="170">
        <f>(AJ$2&lt;=$C$96)*IFERROR(DATEDIF('Accom_Phase Schedule'!$E67,AJ$2,"y")+1,0)</f>
        <v>0</v>
      </c>
      <c r="AK101" s="170">
        <f>(AK$2&lt;=$C$96)*IFERROR(DATEDIF('Accom_Phase Schedule'!$E67,AK$2,"y")+1,0)</f>
        <v>0</v>
      </c>
      <c r="AL101" s="170">
        <f>(AL$2&lt;=$C$96)*IFERROR(DATEDIF('Accom_Phase Schedule'!$E67,AL$2,"y")+1,0)</f>
        <v>0</v>
      </c>
      <c r="AM101" s="170">
        <f>(AM$2&lt;=$C$96)*IFERROR(DATEDIF('Accom_Phase Schedule'!$E67,AM$2,"y")+1,0)</f>
        <v>0</v>
      </c>
      <c r="AN101" s="170">
        <f>(AN$2&lt;=$C$96)*IFERROR(DATEDIF('Accom_Phase Schedule'!$E67,AN$2,"y")+1,0)</f>
        <v>0</v>
      </c>
      <c r="AO101" s="170">
        <f>(AO$2&lt;=$C$96)*IFERROR(DATEDIF('Accom_Phase Schedule'!$E67,AO$2,"y")+1,0)</f>
        <v>1</v>
      </c>
      <c r="AP101" s="170">
        <f>(AP$2&lt;=$C$96)*IFERROR(DATEDIF('Accom_Phase Schedule'!$E67,AP$2,"y")+1,0)</f>
        <v>1</v>
      </c>
      <c r="AQ101" s="170">
        <f>(AQ$2&lt;=$C$96)*IFERROR(DATEDIF('Accom_Phase Schedule'!$E67,AQ$2,"y")+1,0)</f>
        <v>1</v>
      </c>
      <c r="AR101" s="170">
        <f>(AR$2&lt;=$C$96)*IFERROR(DATEDIF('Accom_Phase Schedule'!$E67,AR$2,"y")+1,0)</f>
        <v>1</v>
      </c>
      <c r="AS101" s="170">
        <f>(AS$2&lt;=$C$96)*IFERROR(DATEDIF('Accom_Phase Schedule'!$E67,AS$2,"y")+1,0)</f>
        <v>1</v>
      </c>
      <c r="AT101" s="170">
        <f>(AT$2&lt;=$C$96)*IFERROR(DATEDIF('Accom_Phase Schedule'!$E67,AT$2,"y")+1,0)</f>
        <v>1</v>
      </c>
      <c r="AU101" s="170">
        <f>(AU$2&lt;=$C$96)*IFERROR(DATEDIF('Accom_Phase Schedule'!$E67,AU$2,"y")+1,0)</f>
        <v>1</v>
      </c>
      <c r="AV101" s="170">
        <f>(AV$2&lt;=$C$96)*IFERROR(DATEDIF('Accom_Phase Schedule'!$E67,AV$2,"y")+1,0)</f>
        <v>1</v>
      </c>
      <c r="AW101" s="170">
        <f>(AW$2&lt;=$C$96)*IFERROR(DATEDIF('Accom_Phase Schedule'!$E67,AW$2,"y")+1,0)</f>
        <v>1</v>
      </c>
      <c r="AX101" s="170">
        <f>(AX$2&lt;=$C$96)*IFERROR(DATEDIF('Accom_Phase Schedule'!$E67,AX$2,"y")+1,0)</f>
        <v>1</v>
      </c>
      <c r="AY101" s="170">
        <f>(AY$2&lt;=$C$96)*IFERROR(DATEDIF('Accom_Phase Schedule'!$E67,AY$2,"y")+1,0)</f>
        <v>1</v>
      </c>
      <c r="AZ101" s="170">
        <f>(AZ$2&lt;=$C$96)*IFERROR(DATEDIF('Accom_Phase Schedule'!$E67,AZ$2,"y")+1,0)</f>
        <v>1</v>
      </c>
      <c r="BA101" s="170">
        <f>(BA$2&lt;=$C$96)*IFERROR(DATEDIF('Accom_Phase Schedule'!$E67,BA$2,"y")+1,0)</f>
        <v>2</v>
      </c>
      <c r="BB101" s="170">
        <f>(BB$2&lt;=$C$96)*IFERROR(DATEDIF('Accom_Phase Schedule'!$E67,BB$2,"y")+1,0)</f>
        <v>2</v>
      </c>
      <c r="BC101" s="170">
        <f>(BC$2&lt;=$C$96)*IFERROR(DATEDIF('Accom_Phase Schedule'!$E67,BC$2,"y")+1,0)</f>
        <v>2</v>
      </c>
      <c r="BD101" s="170">
        <f>(BD$2&lt;=$C$96)*IFERROR(DATEDIF('Accom_Phase Schedule'!$E67,BD$2,"y")+1,0)</f>
        <v>2</v>
      </c>
      <c r="BE101" s="170">
        <f>(BE$2&lt;=$C$96)*IFERROR(DATEDIF('Accom_Phase Schedule'!$E67,BE$2,"y")+1,0)</f>
        <v>2</v>
      </c>
      <c r="BF101" s="170">
        <f>(BF$2&lt;=$C$96)*IFERROR(DATEDIF('Accom_Phase Schedule'!$E67,BF$2,"y")+1,0)</f>
        <v>2</v>
      </c>
      <c r="BG101" s="170">
        <f>(BG$2&lt;=$C$96)*IFERROR(DATEDIF('Accom_Phase Schedule'!$E67,BG$2,"y")+1,0)</f>
        <v>2</v>
      </c>
      <c r="BH101" s="170">
        <f>(BH$2&lt;=$C$96)*IFERROR(DATEDIF('Accom_Phase Schedule'!$E67,BH$2,"y")+1,0)</f>
        <v>2</v>
      </c>
      <c r="BI101" s="170">
        <f>(BI$2&lt;=$C$96)*IFERROR(DATEDIF('Accom_Phase Schedule'!$E67,BI$2,"y")+1,0)</f>
        <v>2</v>
      </c>
      <c r="BJ101" s="170">
        <f>(BJ$2&lt;=$C$96)*IFERROR(DATEDIF('Accom_Phase Schedule'!$E67,BJ$2,"y")+1,0)</f>
        <v>2</v>
      </c>
      <c r="BK101" s="170">
        <f>(BK$2&lt;=$C$96)*IFERROR(DATEDIF('Accom_Phase Schedule'!$E67,BK$2,"y")+1,0)</f>
        <v>2</v>
      </c>
      <c r="BL101" s="170">
        <f>(BL$2&lt;=$C$96)*IFERROR(DATEDIF('Accom_Phase Schedule'!$E67,BL$2,"y")+1,0)</f>
        <v>2</v>
      </c>
      <c r="BM101" s="170">
        <f>(BM$2&lt;=$C$96)*IFERROR(DATEDIF('Accom_Phase Schedule'!$E67,BM$2,"y")+1,0)</f>
        <v>3</v>
      </c>
      <c r="BN101" s="170">
        <f>(BN$2&lt;=$C$96)*IFERROR(DATEDIF('Accom_Phase Schedule'!$E67,BN$2,"y")+1,0)</f>
        <v>0</v>
      </c>
      <c r="BO101" s="170">
        <f>(BO$2&lt;=$C$96)*IFERROR(DATEDIF('Accom_Phase Schedule'!$E67,BO$2,"y")+1,0)</f>
        <v>0</v>
      </c>
      <c r="BP101" s="170">
        <f>(BP$2&lt;=$C$96)*IFERROR(DATEDIF('Accom_Phase Schedule'!$E67,BP$2,"y")+1,0)</f>
        <v>0</v>
      </c>
      <c r="BQ101" s="170">
        <f>(BQ$2&lt;=$C$96)*IFERROR(DATEDIF('Accom_Phase Schedule'!$E67,BQ$2,"y")+1,0)</f>
        <v>0</v>
      </c>
      <c r="BR101" s="170">
        <f>(BR$2&lt;=$C$96)*IFERROR(DATEDIF('Accom_Phase Schedule'!$E67,BR$2,"y")+1,0)</f>
        <v>0</v>
      </c>
      <c r="BS101" s="170">
        <f>(BS$2&lt;=$C$96)*IFERROR(DATEDIF('Accom_Phase Schedule'!$E67,BS$2,"y")+1,0)</f>
        <v>0</v>
      </c>
      <c r="BT101" s="170">
        <f>(BT$2&lt;=$C$96)*IFERROR(DATEDIF('Accom_Phase Schedule'!$E67,BT$2,"y")+1,0)</f>
        <v>0</v>
      </c>
      <c r="BU101" s="170">
        <f>(BU$2&lt;=$C$96)*IFERROR(DATEDIF('Accom_Phase Schedule'!$E67,BU$2,"y")+1,0)</f>
        <v>0</v>
      </c>
      <c r="BV101" s="170">
        <f>(BV$2&lt;=$C$96)*IFERROR(DATEDIF('Accom_Phase Schedule'!$E67,BV$2,"y")+1,0)</f>
        <v>0</v>
      </c>
      <c r="BW101" s="170">
        <f>(BW$2&lt;=$C$96)*IFERROR(DATEDIF('Accom_Phase Schedule'!$E67,BW$2,"y")+1,0)</f>
        <v>0</v>
      </c>
      <c r="BX101" s="170">
        <f>(BX$2&lt;=$C$96)*IFERROR(DATEDIF('Accom_Phase Schedule'!$E67,BX$2,"y")+1,0)</f>
        <v>0</v>
      </c>
      <c r="BY101" s="170">
        <f>(BY$2&lt;=$C$96)*IFERROR(DATEDIF('Accom_Phase Schedule'!$E67,BY$2,"y")+1,0)</f>
        <v>0</v>
      </c>
      <c r="BZ101" s="170">
        <f>(BZ$2&lt;=$C$96)*IFERROR(DATEDIF('Accom_Phase Schedule'!$E67,BZ$2,"y")+1,0)</f>
        <v>0</v>
      </c>
      <c r="CA101" s="170">
        <f>(CA$2&lt;=$C$96)*IFERROR(DATEDIF('Accom_Phase Schedule'!$E67,CA$2,"y")+1,0)</f>
        <v>0</v>
      </c>
      <c r="CB101" s="170">
        <f>(CB$2&lt;=$C$96)*IFERROR(DATEDIF('Accom_Phase Schedule'!$E67,CB$2,"y")+1,0)</f>
        <v>0</v>
      </c>
      <c r="CC101" s="170">
        <f>(CC$2&lt;=$C$96)*IFERROR(DATEDIF('Accom_Phase Schedule'!$E67,CC$2,"y")+1,0)</f>
        <v>0</v>
      </c>
      <c r="CD101" s="170">
        <f>(CD$2&lt;=$C$96)*IFERROR(DATEDIF('Accom_Phase Schedule'!$E67,CD$2,"y")+1,0)</f>
        <v>0</v>
      </c>
      <c r="CE101" s="170">
        <f>(CE$2&lt;=$C$96)*IFERROR(DATEDIF('Accom_Phase Schedule'!$E67,CE$2,"y")+1,0)</f>
        <v>0</v>
      </c>
      <c r="CF101" s="170">
        <f>(CF$2&lt;=$C$96)*IFERROR(DATEDIF('Accom_Phase Schedule'!$E67,CF$2,"y")+1,0)</f>
        <v>0</v>
      </c>
      <c r="CG101" s="170">
        <f>(CG$2&lt;=$C$96)*IFERROR(DATEDIF('Accom_Phase Schedule'!$E67,CG$2,"y")+1,0)</f>
        <v>0</v>
      </c>
      <c r="CH101" s="170">
        <f>(CH$2&lt;=$C$96)*IFERROR(DATEDIF('Accom_Phase Schedule'!$E67,CH$2,"y")+1,0)</f>
        <v>0</v>
      </c>
      <c r="CI101" s="170">
        <f>(CI$2&lt;=$C$96)*IFERROR(DATEDIF('Accom_Phase Schedule'!$E67,CI$2,"y")+1,0)</f>
        <v>0</v>
      </c>
      <c r="CJ101" s="170">
        <f>(CJ$2&lt;=$C$96)*IFERROR(DATEDIF('Accom_Phase Schedule'!$E67,CJ$2,"y")+1,0)</f>
        <v>0</v>
      </c>
      <c r="CK101" s="170">
        <f>(CK$2&lt;=$C$96)*IFERROR(DATEDIF('Accom_Phase Schedule'!$E67,CK$2,"y")+1,0)</f>
        <v>0</v>
      </c>
      <c r="CL101" s="170">
        <f>(CL$2&lt;=$C$96)*IFERROR(DATEDIF('Accom_Phase Schedule'!$E67,CL$2,"y")+1,0)</f>
        <v>0</v>
      </c>
      <c r="CM101" s="170">
        <f>(CM$2&lt;=$C$96)*IFERROR(DATEDIF('Accom_Phase Schedule'!$E67,CM$2,"y")+1,0)</f>
        <v>0</v>
      </c>
      <c r="CN101" s="170">
        <f>(CN$2&lt;=$C$96)*IFERROR(DATEDIF('Accom_Phase Schedule'!$E67,CN$2,"y")+1,0)</f>
        <v>0</v>
      </c>
      <c r="CO101" s="170">
        <f>(CO$2&lt;=$C$96)*IFERROR(DATEDIF('Accom_Phase Schedule'!$E67,CO$2,"y")+1,0)</f>
        <v>0</v>
      </c>
      <c r="CP101" s="170">
        <f>(CP$2&lt;=$C$96)*IFERROR(DATEDIF('Accom_Phase Schedule'!$E67,CP$2,"y")+1,0)</f>
        <v>0</v>
      </c>
      <c r="CQ101" s="170">
        <f>(CQ$2&lt;=$C$96)*IFERROR(DATEDIF('Accom_Phase Schedule'!$E67,CQ$2,"y")+1,0)</f>
        <v>0</v>
      </c>
      <c r="CR101" s="170">
        <f>(CR$2&lt;=$C$96)*IFERROR(DATEDIF('Accom_Phase Schedule'!$E67,CR$2,"y")+1,0)</f>
        <v>0</v>
      </c>
      <c r="CS101" s="170">
        <f>(CS$2&lt;=$C$96)*IFERROR(DATEDIF('Accom_Phase Schedule'!$E67,CS$2,"y")+1,0)</f>
        <v>0</v>
      </c>
      <c r="CT101" s="170">
        <f>(CT$2&lt;=$C$96)*IFERROR(DATEDIF('Accom_Phase Schedule'!$E67,CT$2,"y")+1,0)</f>
        <v>0</v>
      </c>
      <c r="CU101" s="170">
        <f>(CU$2&lt;=$C$96)*IFERROR(DATEDIF('Accom_Phase Schedule'!$E67,CU$2,"y")+1,0)</f>
        <v>0</v>
      </c>
      <c r="CV101" s="170">
        <f>(CV$2&lt;=$C$96)*IFERROR(DATEDIF('Accom_Phase Schedule'!$E67,CV$2,"y")+1,0)</f>
        <v>0</v>
      </c>
      <c r="CW101" s="170">
        <f>(CW$2&lt;=$C$96)*IFERROR(DATEDIF('Accom_Phase Schedule'!$E67,CW$2,"y")+1,0)</f>
        <v>0</v>
      </c>
      <c r="CX101" s="170">
        <f>(CX$2&lt;=$C$96)*IFERROR(DATEDIF('Accom_Phase Schedule'!$E67,CX$2,"y")+1,0)</f>
        <v>0</v>
      </c>
      <c r="CY101" s="171">
        <f>(CY$2&lt;=$C$96)*IFERROR(DATEDIF('Accom_Phase Schedule'!$E67,CY$2,"y")+1,0)</f>
        <v>0</v>
      </c>
    </row>
    <row r="102" spans="2:103" x14ac:dyDescent="0.25">
      <c r="B102" s="5" t="s">
        <v>74</v>
      </c>
      <c r="C102" s="45">
        <f>ROUNDUP(E102*'Accom_Phase Schedule'!$D$45,0)</f>
        <v>10</v>
      </c>
      <c r="D102" s="5" t="s">
        <v>71</v>
      </c>
      <c r="E102" s="7">
        <v>0.02</v>
      </c>
      <c r="H102" s="160" t="s">
        <v>101</v>
      </c>
      <c r="I102" s="165"/>
      <c r="J102" s="166"/>
      <c r="K102" s="170">
        <f>(K$2&lt;=$C$96)*IFERROR(DATEDIF('Accom_Phase Schedule'!$E68,K$2,"y")+1,0)</f>
        <v>0</v>
      </c>
      <c r="L102" s="170">
        <f>(L$2&lt;=$C$96)*IFERROR(DATEDIF('Accom_Phase Schedule'!$E68,L$2,"y")+1,0)</f>
        <v>0</v>
      </c>
      <c r="M102" s="170">
        <f>(M$2&lt;=$C$96)*IFERROR(DATEDIF('Accom_Phase Schedule'!$E68,M$2,"y")+1,0)</f>
        <v>0</v>
      </c>
      <c r="N102" s="170">
        <f>(N$2&lt;=$C$96)*IFERROR(DATEDIF('Accom_Phase Schedule'!$E68,N$2,"y")+1,0)</f>
        <v>0</v>
      </c>
      <c r="O102" s="170">
        <f>(O$2&lt;=$C$96)*IFERROR(DATEDIF('Accom_Phase Schedule'!$E68,O$2,"y")+1,0)</f>
        <v>0</v>
      </c>
      <c r="P102" s="170">
        <f>(P$2&lt;=$C$96)*IFERROR(DATEDIF('Accom_Phase Schedule'!$E68,P$2,"y")+1,0)</f>
        <v>0</v>
      </c>
      <c r="Q102" s="170">
        <f>(Q$2&lt;=$C$96)*IFERROR(DATEDIF('Accom_Phase Schedule'!$E68,Q$2,"y")+1,0)</f>
        <v>0</v>
      </c>
      <c r="R102" s="170">
        <f>(R$2&lt;=$C$96)*IFERROR(DATEDIF('Accom_Phase Schedule'!$E68,R$2,"y")+1,0)</f>
        <v>0</v>
      </c>
      <c r="S102" s="170">
        <f>(S$2&lt;=$C$96)*IFERROR(DATEDIF('Accom_Phase Schedule'!$E68,S$2,"y")+1,0)</f>
        <v>0</v>
      </c>
      <c r="T102" s="170">
        <f>(T$2&lt;=$C$96)*IFERROR(DATEDIF('Accom_Phase Schedule'!$E68,T$2,"y")+1,0)</f>
        <v>0</v>
      </c>
      <c r="U102" s="170">
        <f>(U$2&lt;=$C$96)*IFERROR(DATEDIF('Accom_Phase Schedule'!$E68,U$2,"y")+1,0)</f>
        <v>0</v>
      </c>
      <c r="V102" s="170">
        <f>(V$2&lt;=$C$96)*IFERROR(DATEDIF('Accom_Phase Schedule'!$E68,V$2,"y")+1,0)</f>
        <v>0</v>
      </c>
      <c r="W102" s="170">
        <f>(W$2&lt;=$C$96)*IFERROR(DATEDIF('Accom_Phase Schedule'!$E68,W$2,"y")+1,0)</f>
        <v>0</v>
      </c>
      <c r="X102" s="170">
        <f>(X$2&lt;=$C$96)*IFERROR(DATEDIF('Accom_Phase Schedule'!$E68,X$2,"y")+1,0)</f>
        <v>0</v>
      </c>
      <c r="Y102" s="170">
        <f>(Y$2&lt;=$C$96)*IFERROR(DATEDIF('Accom_Phase Schedule'!$E68,Y$2,"y")+1,0)</f>
        <v>0</v>
      </c>
      <c r="Z102" s="170">
        <f>(Z$2&lt;=$C$96)*IFERROR(DATEDIF('Accom_Phase Schedule'!$E68,Z$2,"y")+1,0)</f>
        <v>0</v>
      </c>
      <c r="AA102" s="170">
        <f>(AA$2&lt;=$C$96)*IFERROR(DATEDIF('Accom_Phase Schedule'!$E68,AA$2,"y")+1,0)</f>
        <v>0</v>
      </c>
      <c r="AB102" s="170">
        <f>(AB$2&lt;=$C$96)*IFERROR(DATEDIF('Accom_Phase Schedule'!$E68,AB$2,"y")+1,0)</f>
        <v>0</v>
      </c>
      <c r="AC102" s="170">
        <f>(AC$2&lt;=$C$96)*IFERROR(DATEDIF('Accom_Phase Schedule'!$E68,AC$2,"y")+1,0)</f>
        <v>0</v>
      </c>
      <c r="AD102" s="170">
        <f>(AD$2&lt;=$C$96)*IFERROR(DATEDIF('Accom_Phase Schedule'!$E68,AD$2,"y")+1,0)</f>
        <v>0</v>
      </c>
      <c r="AE102" s="170">
        <f>(AE$2&lt;=$C$96)*IFERROR(DATEDIF('Accom_Phase Schedule'!$E68,AE$2,"y")+1,0)</f>
        <v>0</v>
      </c>
      <c r="AF102" s="170">
        <f>(AF$2&lt;=$C$96)*IFERROR(DATEDIF('Accom_Phase Schedule'!$E68,AF$2,"y")+1,0)</f>
        <v>0</v>
      </c>
      <c r="AG102" s="170">
        <f>(AG$2&lt;=$C$96)*IFERROR(DATEDIF('Accom_Phase Schedule'!$E68,AG$2,"y")+1,0)</f>
        <v>0</v>
      </c>
      <c r="AH102" s="170">
        <f>(AH$2&lt;=$C$96)*IFERROR(DATEDIF('Accom_Phase Schedule'!$E68,AH$2,"y")+1,0)</f>
        <v>0</v>
      </c>
      <c r="AI102" s="170">
        <f>(AI$2&lt;=$C$96)*IFERROR(DATEDIF('Accom_Phase Schedule'!$E68,AI$2,"y")+1,0)</f>
        <v>0</v>
      </c>
      <c r="AJ102" s="170">
        <f>(AJ$2&lt;=$C$96)*IFERROR(DATEDIF('Accom_Phase Schedule'!$E68,AJ$2,"y")+1,0)</f>
        <v>0</v>
      </c>
      <c r="AK102" s="170">
        <f>(AK$2&lt;=$C$96)*IFERROR(DATEDIF('Accom_Phase Schedule'!$E68,AK$2,"y")+1,0)</f>
        <v>0</v>
      </c>
      <c r="AL102" s="170">
        <f>(AL$2&lt;=$C$96)*IFERROR(DATEDIF('Accom_Phase Schedule'!$E68,AL$2,"y")+1,0)</f>
        <v>0</v>
      </c>
      <c r="AM102" s="170">
        <f>(AM$2&lt;=$C$96)*IFERROR(DATEDIF('Accom_Phase Schedule'!$E68,AM$2,"y")+1,0)</f>
        <v>0</v>
      </c>
      <c r="AN102" s="170">
        <f>(AN$2&lt;=$C$96)*IFERROR(DATEDIF('Accom_Phase Schedule'!$E68,AN$2,"y")+1,0)</f>
        <v>0</v>
      </c>
      <c r="AO102" s="170">
        <f>(AO$2&lt;=$C$96)*IFERROR(DATEDIF('Accom_Phase Schedule'!$E68,AO$2,"y")+1,0)</f>
        <v>0</v>
      </c>
      <c r="AP102" s="170">
        <f>(AP$2&lt;=$C$96)*IFERROR(DATEDIF('Accom_Phase Schedule'!$E68,AP$2,"y")+1,0)</f>
        <v>0</v>
      </c>
      <c r="AQ102" s="170">
        <f>(AQ$2&lt;=$C$96)*IFERROR(DATEDIF('Accom_Phase Schedule'!$E68,AQ$2,"y")+1,0)</f>
        <v>0</v>
      </c>
      <c r="AR102" s="170">
        <f>(AR$2&lt;=$C$96)*IFERROR(DATEDIF('Accom_Phase Schedule'!$E68,AR$2,"y")+1,0)</f>
        <v>0</v>
      </c>
      <c r="AS102" s="170">
        <f>(AS$2&lt;=$C$96)*IFERROR(DATEDIF('Accom_Phase Schedule'!$E68,AS$2,"y")+1,0)</f>
        <v>0</v>
      </c>
      <c r="AT102" s="170">
        <f>(AT$2&lt;=$C$96)*IFERROR(DATEDIF('Accom_Phase Schedule'!$E68,AT$2,"y")+1,0)</f>
        <v>0</v>
      </c>
      <c r="AU102" s="170">
        <f>(AU$2&lt;=$C$96)*IFERROR(DATEDIF('Accom_Phase Schedule'!$E68,AU$2,"y")+1,0)</f>
        <v>1</v>
      </c>
      <c r="AV102" s="170">
        <f>(AV$2&lt;=$C$96)*IFERROR(DATEDIF('Accom_Phase Schedule'!$E68,AV$2,"y")+1,0)</f>
        <v>1</v>
      </c>
      <c r="AW102" s="170">
        <f>(AW$2&lt;=$C$96)*IFERROR(DATEDIF('Accom_Phase Schedule'!$E68,AW$2,"y")+1,0)</f>
        <v>1</v>
      </c>
      <c r="AX102" s="170">
        <f>(AX$2&lt;=$C$96)*IFERROR(DATEDIF('Accom_Phase Schedule'!$E68,AX$2,"y")+1,0)</f>
        <v>1</v>
      </c>
      <c r="AY102" s="170">
        <f>(AY$2&lt;=$C$96)*IFERROR(DATEDIF('Accom_Phase Schedule'!$E68,AY$2,"y")+1,0)</f>
        <v>1</v>
      </c>
      <c r="AZ102" s="170">
        <f>(AZ$2&lt;=$C$96)*IFERROR(DATEDIF('Accom_Phase Schedule'!$E68,AZ$2,"y")+1,0)</f>
        <v>1</v>
      </c>
      <c r="BA102" s="170">
        <f>(BA$2&lt;=$C$96)*IFERROR(DATEDIF('Accom_Phase Schedule'!$E68,BA$2,"y")+1,0)</f>
        <v>1</v>
      </c>
      <c r="BB102" s="170">
        <f>(BB$2&lt;=$C$96)*IFERROR(DATEDIF('Accom_Phase Schedule'!$E68,BB$2,"y")+1,0)</f>
        <v>1</v>
      </c>
      <c r="BC102" s="170">
        <f>(BC$2&lt;=$C$96)*IFERROR(DATEDIF('Accom_Phase Schedule'!$E68,BC$2,"y")+1,0)</f>
        <v>1</v>
      </c>
      <c r="BD102" s="170">
        <f>(BD$2&lt;=$C$96)*IFERROR(DATEDIF('Accom_Phase Schedule'!$E68,BD$2,"y")+1,0)</f>
        <v>1</v>
      </c>
      <c r="BE102" s="170">
        <f>(BE$2&lt;=$C$96)*IFERROR(DATEDIF('Accom_Phase Schedule'!$E68,BE$2,"y")+1,0)</f>
        <v>1</v>
      </c>
      <c r="BF102" s="170">
        <f>(BF$2&lt;=$C$96)*IFERROR(DATEDIF('Accom_Phase Schedule'!$E68,BF$2,"y")+1,0)</f>
        <v>1</v>
      </c>
      <c r="BG102" s="170">
        <f>(BG$2&lt;=$C$96)*IFERROR(DATEDIF('Accom_Phase Schedule'!$E68,BG$2,"y")+1,0)</f>
        <v>2</v>
      </c>
      <c r="BH102" s="170">
        <f>(BH$2&lt;=$C$96)*IFERROR(DATEDIF('Accom_Phase Schedule'!$E68,BH$2,"y")+1,0)</f>
        <v>2</v>
      </c>
      <c r="BI102" s="170">
        <f>(BI$2&lt;=$C$96)*IFERROR(DATEDIF('Accom_Phase Schedule'!$E68,BI$2,"y")+1,0)</f>
        <v>2</v>
      </c>
      <c r="BJ102" s="170">
        <f>(BJ$2&lt;=$C$96)*IFERROR(DATEDIF('Accom_Phase Schedule'!$E68,BJ$2,"y")+1,0)</f>
        <v>2</v>
      </c>
      <c r="BK102" s="170">
        <f>(BK$2&lt;=$C$96)*IFERROR(DATEDIF('Accom_Phase Schedule'!$E68,BK$2,"y")+1,0)</f>
        <v>2</v>
      </c>
      <c r="BL102" s="170">
        <f>(BL$2&lt;=$C$96)*IFERROR(DATEDIF('Accom_Phase Schedule'!$E68,BL$2,"y")+1,0)</f>
        <v>2</v>
      </c>
      <c r="BM102" s="170">
        <f>(BM$2&lt;=$C$96)*IFERROR(DATEDIF('Accom_Phase Schedule'!$E68,BM$2,"y")+1,0)</f>
        <v>2</v>
      </c>
      <c r="BN102" s="170">
        <f>(BN$2&lt;=$C$96)*IFERROR(DATEDIF('Accom_Phase Schedule'!$E68,BN$2,"y")+1,0)</f>
        <v>0</v>
      </c>
      <c r="BO102" s="170">
        <f>(BO$2&lt;=$C$96)*IFERROR(DATEDIF('Accom_Phase Schedule'!$E68,BO$2,"y")+1,0)</f>
        <v>0</v>
      </c>
      <c r="BP102" s="170">
        <f>(BP$2&lt;=$C$96)*IFERROR(DATEDIF('Accom_Phase Schedule'!$E68,BP$2,"y")+1,0)</f>
        <v>0</v>
      </c>
      <c r="BQ102" s="170">
        <f>(BQ$2&lt;=$C$96)*IFERROR(DATEDIF('Accom_Phase Schedule'!$E68,BQ$2,"y")+1,0)</f>
        <v>0</v>
      </c>
      <c r="BR102" s="170">
        <f>(BR$2&lt;=$C$96)*IFERROR(DATEDIF('Accom_Phase Schedule'!$E68,BR$2,"y")+1,0)</f>
        <v>0</v>
      </c>
      <c r="BS102" s="170">
        <f>(BS$2&lt;=$C$96)*IFERROR(DATEDIF('Accom_Phase Schedule'!$E68,BS$2,"y")+1,0)</f>
        <v>0</v>
      </c>
      <c r="BT102" s="170">
        <f>(BT$2&lt;=$C$96)*IFERROR(DATEDIF('Accom_Phase Schedule'!$E68,BT$2,"y")+1,0)</f>
        <v>0</v>
      </c>
      <c r="BU102" s="170">
        <f>(BU$2&lt;=$C$96)*IFERROR(DATEDIF('Accom_Phase Schedule'!$E68,BU$2,"y")+1,0)</f>
        <v>0</v>
      </c>
      <c r="BV102" s="170">
        <f>(BV$2&lt;=$C$96)*IFERROR(DATEDIF('Accom_Phase Schedule'!$E68,BV$2,"y")+1,0)</f>
        <v>0</v>
      </c>
      <c r="BW102" s="170">
        <f>(BW$2&lt;=$C$96)*IFERROR(DATEDIF('Accom_Phase Schedule'!$E68,BW$2,"y")+1,0)</f>
        <v>0</v>
      </c>
      <c r="BX102" s="170">
        <f>(BX$2&lt;=$C$96)*IFERROR(DATEDIF('Accom_Phase Schedule'!$E68,BX$2,"y")+1,0)</f>
        <v>0</v>
      </c>
      <c r="BY102" s="170">
        <f>(BY$2&lt;=$C$96)*IFERROR(DATEDIF('Accom_Phase Schedule'!$E68,BY$2,"y")+1,0)</f>
        <v>0</v>
      </c>
      <c r="BZ102" s="170">
        <f>(BZ$2&lt;=$C$96)*IFERROR(DATEDIF('Accom_Phase Schedule'!$E68,BZ$2,"y")+1,0)</f>
        <v>0</v>
      </c>
      <c r="CA102" s="170">
        <f>(CA$2&lt;=$C$96)*IFERROR(DATEDIF('Accom_Phase Schedule'!$E68,CA$2,"y")+1,0)</f>
        <v>0</v>
      </c>
      <c r="CB102" s="170">
        <f>(CB$2&lt;=$C$96)*IFERROR(DATEDIF('Accom_Phase Schedule'!$E68,CB$2,"y")+1,0)</f>
        <v>0</v>
      </c>
      <c r="CC102" s="170">
        <f>(CC$2&lt;=$C$96)*IFERROR(DATEDIF('Accom_Phase Schedule'!$E68,CC$2,"y")+1,0)</f>
        <v>0</v>
      </c>
      <c r="CD102" s="170">
        <f>(CD$2&lt;=$C$96)*IFERROR(DATEDIF('Accom_Phase Schedule'!$E68,CD$2,"y")+1,0)</f>
        <v>0</v>
      </c>
      <c r="CE102" s="170">
        <f>(CE$2&lt;=$C$96)*IFERROR(DATEDIF('Accom_Phase Schedule'!$E68,CE$2,"y")+1,0)</f>
        <v>0</v>
      </c>
      <c r="CF102" s="170">
        <f>(CF$2&lt;=$C$96)*IFERROR(DATEDIF('Accom_Phase Schedule'!$E68,CF$2,"y")+1,0)</f>
        <v>0</v>
      </c>
      <c r="CG102" s="170">
        <f>(CG$2&lt;=$C$96)*IFERROR(DATEDIF('Accom_Phase Schedule'!$E68,CG$2,"y")+1,0)</f>
        <v>0</v>
      </c>
      <c r="CH102" s="170">
        <f>(CH$2&lt;=$C$96)*IFERROR(DATEDIF('Accom_Phase Schedule'!$E68,CH$2,"y")+1,0)</f>
        <v>0</v>
      </c>
      <c r="CI102" s="170">
        <f>(CI$2&lt;=$C$96)*IFERROR(DATEDIF('Accom_Phase Schedule'!$E68,CI$2,"y")+1,0)</f>
        <v>0</v>
      </c>
      <c r="CJ102" s="170">
        <f>(CJ$2&lt;=$C$96)*IFERROR(DATEDIF('Accom_Phase Schedule'!$E68,CJ$2,"y")+1,0)</f>
        <v>0</v>
      </c>
      <c r="CK102" s="170">
        <f>(CK$2&lt;=$C$96)*IFERROR(DATEDIF('Accom_Phase Schedule'!$E68,CK$2,"y")+1,0)</f>
        <v>0</v>
      </c>
      <c r="CL102" s="170">
        <f>(CL$2&lt;=$C$96)*IFERROR(DATEDIF('Accom_Phase Schedule'!$E68,CL$2,"y")+1,0)</f>
        <v>0</v>
      </c>
      <c r="CM102" s="170">
        <f>(CM$2&lt;=$C$96)*IFERROR(DATEDIF('Accom_Phase Schedule'!$E68,CM$2,"y")+1,0)</f>
        <v>0</v>
      </c>
      <c r="CN102" s="170">
        <f>(CN$2&lt;=$C$96)*IFERROR(DATEDIF('Accom_Phase Schedule'!$E68,CN$2,"y")+1,0)</f>
        <v>0</v>
      </c>
      <c r="CO102" s="170">
        <f>(CO$2&lt;=$C$96)*IFERROR(DATEDIF('Accom_Phase Schedule'!$E68,CO$2,"y")+1,0)</f>
        <v>0</v>
      </c>
      <c r="CP102" s="170">
        <f>(CP$2&lt;=$C$96)*IFERROR(DATEDIF('Accom_Phase Schedule'!$E68,CP$2,"y")+1,0)</f>
        <v>0</v>
      </c>
      <c r="CQ102" s="170">
        <f>(CQ$2&lt;=$C$96)*IFERROR(DATEDIF('Accom_Phase Schedule'!$E68,CQ$2,"y")+1,0)</f>
        <v>0</v>
      </c>
      <c r="CR102" s="170">
        <f>(CR$2&lt;=$C$96)*IFERROR(DATEDIF('Accom_Phase Schedule'!$E68,CR$2,"y")+1,0)</f>
        <v>0</v>
      </c>
      <c r="CS102" s="170">
        <f>(CS$2&lt;=$C$96)*IFERROR(DATEDIF('Accom_Phase Schedule'!$E68,CS$2,"y")+1,0)</f>
        <v>0</v>
      </c>
      <c r="CT102" s="170">
        <f>(CT$2&lt;=$C$96)*IFERROR(DATEDIF('Accom_Phase Schedule'!$E68,CT$2,"y")+1,0)</f>
        <v>0</v>
      </c>
      <c r="CU102" s="170">
        <f>(CU$2&lt;=$C$96)*IFERROR(DATEDIF('Accom_Phase Schedule'!$E68,CU$2,"y")+1,0)</f>
        <v>0</v>
      </c>
      <c r="CV102" s="170">
        <f>(CV$2&lt;=$C$96)*IFERROR(DATEDIF('Accom_Phase Schedule'!$E68,CV$2,"y")+1,0)</f>
        <v>0</v>
      </c>
      <c r="CW102" s="170">
        <f>(CW$2&lt;=$C$96)*IFERROR(DATEDIF('Accom_Phase Schedule'!$E68,CW$2,"y")+1,0)</f>
        <v>0</v>
      </c>
      <c r="CX102" s="170">
        <f>(CX$2&lt;=$C$96)*IFERROR(DATEDIF('Accom_Phase Schedule'!$E68,CX$2,"y")+1,0)</f>
        <v>0</v>
      </c>
      <c r="CY102" s="171">
        <f>(CY$2&lt;=$C$96)*IFERROR(DATEDIF('Accom_Phase Schedule'!$E68,CY$2,"y")+1,0)</f>
        <v>0</v>
      </c>
    </row>
    <row r="103" spans="2:103" x14ac:dyDescent="0.25">
      <c r="B103" s="5" t="s">
        <v>295</v>
      </c>
      <c r="C103" s="7">
        <v>3.5000000000000003E-2</v>
      </c>
      <c r="D103" s="5" t="s">
        <v>71</v>
      </c>
      <c r="E103" s="5"/>
      <c r="H103" s="160" t="s">
        <v>102</v>
      </c>
      <c r="I103" s="165"/>
      <c r="J103" s="166"/>
      <c r="K103" s="170">
        <f>(K$2&lt;=$C$96)*IFERROR(DATEDIF('Accom_Phase Schedule'!$E69,K$2,"y")+1,0)</f>
        <v>0</v>
      </c>
      <c r="L103" s="170">
        <f>(L$2&lt;=$C$96)*IFERROR(DATEDIF('Accom_Phase Schedule'!$E69,L$2,"y")+1,0)</f>
        <v>0</v>
      </c>
      <c r="M103" s="170">
        <f>(M$2&lt;=$C$96)*IFERROR(DATEDIF('Accom_Phase Schedule'!$E69,M$2,"y")+1,0)</f>
        <v>0</v>
      </c>
      <c r="N103" s="170">
        <f>(N$2&lt;=$C$96)*IFERROR(DATEDIF('Accom_Phase Schedule'!$E69,N$2,"y")+1,0)</f>
        <v>0</v>
      </c>
      <c r="O103" s="170">
        <f>(O$2&lt;=$C$96)*IFERROR(DATEDIF('Accom_Phase Schedule'!$E69,O$2,"y")+1,0)</f>
        <v>0</v>
      </c>
      <c r="P103" s="170">
        <f>(P$2&lt;=$C$96)*IFERROR(DATEDIF('Accom_Phase Schedule'!$E69,P$2,"y")+1,0)</f>
        <v>0</v>
      </c>
      <c r="Q103" s="170">
        <f>(Q$2&lt;=$C$96)*IFERROR(DATEDIF('Accom_Phase Schedule'!$E69,Q$2,"y")+1,0)</f>
        <v>0</v>
      </c>
      <c r="R103" s="170">
        <f>(R$2&lt;=$C$96)*IFERROR(DATEDIF('Accom_Phase Schedule'!$E69,R$2,"y")+1,0)</f>
        <v>0</v>
      </c>
      <c r="S103" s="170">
        <f>(S$2&lt;=$C$96)*IFERROR(DATEDIF('Accom_Phase Schedule'!$E69,S$2,"y")+1,0)</f>
        <v>0</v>
      </c>
      <c r="T103" s="170">
        <f>(T$2&lt;=$C$96)*IFERROR(DATEDIF('Accom_Phase Schedule'!$E69,T$2,"y")+1,0)</f>
        <v>0</v>
      </c>
      <c r="U103" s="170">
        <f>(U$2&lt;=$C$96)*IFERROR(DATEDIF('Accom_Phase Schedule'!$E69,U$2,"y")+1,0)</f>
        <v>0</v>
      </c>
      <c r="V103" s="170">
        <f>(V$2&lt;=$C$96)*IFERROR(DATEDIF('Accom_Phase Schedule'!$E69,V$2,"y")+1,0)</f>
        <v>0</v>
      </c>
      <c r="W103" s="170">
        <f>(W$2&lt;=$C$96)*IFERROR(DATEDIF('Accom_Phase Schedule'!$E69,W$2,"y")+1,0)</f>
        <v>0</v>
      </c>
      <c r="X103" s="170">
        <f>(X$2&lt;=$C$96)*IFERROR(DATEDIF('Accom_Phase Schedule'!$E69,X$2,"y")+1,0)</f>
        <v>0</v>
      </c>
      <c r="Y103" s="170">
        <f>(Y$2&lt;=$C$96)*IFERROR(DATEDIF('Accom_Phase Schedule'!$E69,Y$2,"y")+1,0)</f>
        <v>0</v>
      </c>
      <c r="Z103" s="170">
        <f>(Z$2&lt;=$C$96)*IFERROR(DATEDIF('Accom_Phase Schedule'!$E69,Z$2,"y")+1,0)</f>
        <v>0</v>
      </c>
      <c r="AA103" s="170">
        <f>(AA$2&lt;=$C$96)*IFERROR(DATEDIF('Accom_Phase Schedule'!$E69,AA$2,"y")+1,0)</f>
        <v>0</v>
      </c>
      <c r="AB103" s="170">
        <f>(AB$2&lt;=$C$96)*IFERROR(DATEDIF('Accom_Phase Schedule'!$E69,AB$2,"y")+1,0)</f>
        <v>0</v>
      </c>
      <c r="AC103" s="170">
        <f>(AC$2&lt;=$C$96)*IFERROR(DATEDIF('Accom_Phase Schedule'!$E69,AC$2,"y")+1,0)</f>
        <v>0</v>
      </c>
      <c r="AD103" s="170">
        <f>(AD$2&lt;=$C$96)*IFERROR(DATEDIF('Accom_Phase Schedule'!$E69,AD$2,"y")+1,0)</f>
        <v>0</v>
      </c>
      <c r="AE103" s="170">
        <f>(AE$2&lt;=$C$96)*IFERROR(DATEDIF('Accom_Phase Schedule'!$E69,AE$2,"y")+1,0)</f>
        <v>0</v>
      </c>
      <c r="AF103" s="170">
        <f>(AF$2&lt;=$C$96)*IFERROR(DATEDIF('Accom_Phase Schedule'!$E69,AF$2,"y")+1,0)</f>
        <v>0</v>
      </c>
      <c r="AG103" s="170">
        <f>(AG$2&lt;=$C$96)*IFERROR(DATEDIF('Accom_Phase Schedule'!$E69,AG$2,"y")+1,0)</f>
        <v>0</v>
      </c>
      <c r="AH103" s="170">
        <f>(AH$2&lt;=$C$96)*IFERROR(DATEDIF('Accom_Phase Schedule'!$E69,AH$2,"y")+1,0)</f>
        <v>0</v>
      </c>
      <c r="AI103" s="170">
        <f>(AI$2&lt;=$C$96)*IFERROR(DATEDIF('Accom_Phase Schedule'!$E69,AI$2,"y")+1,0)</f>
        <v>0</v>
      </c>
      <c r="AJ103" s="170">
        <f>(AJ$2&lt;=$C$96)*IFERROR(DATEDIF('Accom_Phase Schedule'!$E69,AJ$2,"y")+1,0)</f>
        <v>0</v>
      </c>
      <c r="AK103" s="170">
        <f>(AK$2&lt;=$C$96)*IFERROR(DATEDIF('Accom_Phase Schedule'!$E69,AK$2,"y")+1,0)</f>
        <v>0</v>
      </c>
      <c r="AL103" s="170">
        <f>(AL$2&lt;=$C$96)*IFERROR(DATEDIF('Accom_Phase Schedule'!$E69,AL$2,"y")+1,0)</f>
        <v>0</v>
      </c>
      <c r="AM103" s="170">
        <f>(AM$2&lt;=$C$96)*IFERROR(DATEDIF('Accom_Phase Schedule'!$E69,AM$2,"y")+1,0)</f>
        <v>0</v>
      </c>
      <c r="AN103" s="170">
        <f>(AN$2&lt;=$C$96)*IFERROR(DATEDIF('Accom_Phase Schedule'!$E69,AN$2,"y")+1,0)</f>
        <v>0</v>
      </c>
      <c r="AO103" s="170">
        <f>(AO$2&lt;=$C$96)*IFERROR(DATEDIF('Accom_Phase Schedule'!$E69,AO$2,"y")+1,0)</f>
        <v>0</v>
      </c>
      <c r="AP103" s="170">
        <f>(AP$2&lt;=$C$96)*IFERROR(DATEDIF('Accom_Phase Schedule'!$E69,AP$2,"y")+1,0)</f>
        <v>0</v>
      </c>
      <c r="AQ103" s="170">
        <f>(AQ$2&lt;=$C$96)*IFERROR(DATEDIF('Accom_Phase Schedule'!$E69,AQ$2,"y")+1,0)</f>
        <v>0</v>
      </c>
      <c r="AR103" s="170">
        <f>(AR$2&lt;=$C$96)*IFERROR(DATEDIF('Accom_Phase Schedule'!$E69,AR$2,"y")+1,0)</f>
        <v>0</v>
      </c>
      <c r="AS103" s="170">
        <f>(AS$2&lt;=$C$96)*IFERROR(DATEDIF('Accom_Phase Schedule'!$E69,AS$2,"y")+1,0)</f>
        <v>0</v>
      </c>
      <c r="AT103" s="170">
        <f>(AT$2&lt;=$C$96)*IFERROR(DATEDIF('Accom_Phase Schedule'!$E69,AT$2,"y")+1,0)</f>
        <v>0</v>
      </c>
      <c r="AU103" s="170">
        <f>(AU$2&lt;=$C$96)*IFERROR(DATEDIF('Accom_Phase Schedule'!$E69,AU$2,"y")+1,0)</f>
        <v>0</v>
      </c>
      <c r="AV103" s="170">
        <f>(AV$2&lt;=$C$96)*IFERROR(DATEDIF('Accom_Phase Schedule'!$E69,AV$2,"y")+1,0)</f>
        <v>0</v>
      </c>
      <c r="AW103" s="170">
        <f>(AW$2&lt;=$C$96)*IFERROR(DATEDIF('Accom_Phase Schedule'!$E69,AW$2,"y")+1,0)</f>
        <v>0</v>
      </c>
      <c r="AX103" s="170">
        <f>(AX$2&lt;=$C$96)*IFERROR(DATEDIF('Accom_Phase Schedule'!$E69,AX$2,"y")+1,0)</f>
        <v>0</v>
      </c>
      <c r="AY103" s="170">
        <f>(AY$2&lt;=$C$96)*IFERROR(DATEDIF('Accom_Phase Schedule'!$E69,AY$2,"y")+1,0)</f>
        <v>0</v>
      </c>
      <c r="AZ103" s="170">
        <f>(AZ$2&lt;=$C$96)*IFERROR(DATEDIF('Accom_Phase Schedule'!$E69,AZ$2,"y")+1,0)</f>
        <v>0</v>
      </c>
      <c r="BA103" s="170">
        <f>(BA$2&lt;=$C$96)*IFERROR(DATEDIF('Accom_Phase Schedule'!$E69,BA$2,"y")+1,0)</f>
        <v>1</v>
      </c>
      <c r="BB103" s="170">
        <f>(BB$2&lt;=$C$96)*IFERROR(DATEDIF('Accom_Phase Schedule'!$E69,BB$2,"y")+1,0)</f>
        <v>1</v>
      </c>
      <c r="BC103" s="170">
        <f>(BC$2&lt;=$C$96)*IFERROR(DATEDIF('Accom_Phase Schedule'!$E69,BC$2,"y")+1,0)</f>
        <v>1</v>
      </c>
      <c r="BD103" s="170">
        <f>(BD$2&lt;=$C$96)*IFERROR(DATEDIF('Accom_Phase Schedule'!$E69,BD$2,"y")+1,0)</f>
        <v>1</v>
      </c>
      <c r="BE103" s="170">
        <f>(BE$2&lt;=$C$96)*IFERROR(DATEDIF('Accom_Phase Schedule'!$E69,BE$2,"y")+1,0)</f>
        <v>1</v>
      </c>
      <c r="BF103" s="170">
        <f>(BF$2&lt;=$C$96)*IFERROR(DATEDIF('Accom_Phase Schedule'!$E69,BF$2,"y")+1,0)</f>
        <v>1</v>
      </c>
      <c r="BG103" s="170">
        <f>(BG$2&lt;=$C$96)*IFERROR(DATEDIF('Accom_Phase Schedule'!$E69,BG$2,"y")+1,0)</f>
        <v>1</v>
      </c>
      <c r="BH103" s="170">
        <f>(BH$2&lt;=$C$96)*IFERROR(DATEDIF('Accom_Phase Schedule'!$E69,BH$2,"y")+1,0)</f>
        <v>1</v>
      </c>
      <c r="BI103" s="170">
        <f>(BI$2&lt;=$C$96)*IFERROR(DATEDIF('Accom_Phase Schedule'!$E69,BI$2,"y")+1,0)</f>
        <v>1</v>
      </c>
      <c r="BJ103" s="170">
        <f>(BJ$2&lt;=$C$96)*IFERROR(DATEDIF('Accom_Phase Schedule'!$E69,BJ$2,"y")+1,0)</f>
        <v>1</v>
      </c>
      <c r="BK103" s="170">
        <f>(BK$2&lt;=$C$96)*IFERROR(DATEDIF('Accom_Phase Schedule'!$E69,BK$2,"y")+1,0)</f>
        <v>1</v>
      </c>
      <c r="BL103" s="170">
        <f>(BL$2&lt;=$C$96)*IFERROR(DATEDIF('Accom_Phase Schedule'!$E69,BL$2,"y")+1,0)</f>
        <v>1</v>
      </c>
      <c r="BM103" s="170">
        <f>(BM$2&lt;=$C$96)*IFERROR(DATEDIF('Accom_Phase Schedule'!$E69,BM$2,"y")+1,0)</f>
        <v>2</v>
      </c>
      <c r="BN103" s="170">
        <f>(BN$2&lt;=$C$96)*IFERROR(DATEDIF('Accom_Phase Schedule'!$E69,BN$2,"y")+1,0)</f>
        <v>0</v>
      </c>
      <c r="BO103" s="170">
        <f>(BO$2&lt;=$C$96)*IFERROR(DATEDIF('Accom_Phase Schedule'!$E69,BO$2,"y")+1,0)</f>
        <v>0</v>
      </c>
      <c r="BP103" s="170">
        <f>(BP$2&lt;=$C$96)*IFERROR(DATEDIF('Accom_Phase Schedule'!$E69,BP$2,"y")+1,0)</f>
        <v>0</v>
      </c>
      <c r="BQ103" s="170">
        <f>(BQ$2&lt;=$C$96)*IFERROR(DATEDIF('Accom_Phase Schedule'!$E69,BQ$2,"y")+1,0)</f>
        <v>0</v>
      </c>
      <c r="BR103" s="170">
        <f>(BR$2&lt;=$C$96)*IFERROR(DATEDIF('Accom_Phase Schedule'!$E69,BR$2,"y")+1,0)</f>
        <v>0</v>
      </c>
      <c r="BS103" s="170">
        <f>(BS$2&lt;=$C$96)*IFERROR(DATEDIF('Accom_Phase Schedule'!$E69,BS$2,"y")+1,0)</f>
        <v>0</v>
      </c>
      <c r="BT103" s="170">
        <f>(BT$2&lt;=$C$96)*IFERROR(DATEDIF('Accom_Phase Schedule'!$E69,BT$2,"y")+1,0)</f>
        <v>0</v>
      </c>
      <c r="BU103" s="170">
        <f>(BU$2&lt;=$C$96)*IFERROR(DATEDIF('Accom_Phase Schedule'!$E69,BU$2,"y")+1,0)</f>
        <v>0</v>
      </c>
      <c r="BV103" s="170">
        <f>(BV$2&lt;=$C$96)*IFERROR(DATEDIF('Accom_Phase Schedule'!$E69,BV$2,"y")+1,0)</f>
        <v>0</v>
      </c>
      <c r="BW103" s="170">
        <f>(BW$2&lt;=$C$96)*IFERROR(DATEDIF('Accom_Phase Schedule'!$E69,BW$2,"y")+1,0)</f>
        <v>0</v>
      </c>
      <c r="BX103" s="170">
        <f>(BX$2&lt;=$C$96)*IFERROR(DATEDIF('Accom_Phase Schedule'!$E69,BX$2,"y")+1,0)</f>
        <v>0</v>
      </c>
      <c r="BY103" s="170">
        <f>(BY$2&lt;=$C$96)*IFERROR(DATEDIF('Accom_Phase Schedule'!$E69,BY$2,"y")+1,0)</f>
        <v>0</v>
      </c>
      <c r="BZ103" s="170">
        <f>(BZ$2&lt;=$C$96)*IFERROR(DATEDIF('Accom_Phase Schedule'!$E69,BZ$2,"y")+1,0)</f>
        <v>0</v>
      </c>
      <c r="CA103" s="170">
        <f>(CA$2&lt;=$C$96)*IFERROR(DATEDIF('Accom_Phase Schedule'!$E69,CA$2,"y")+1,0)</f>
        <v>0</v>
      </c>
      <c r="CB103" s="170">
        <f>(CB$2&lt;=$C$96)*IFERROR(DATEDIF('Accom_Phase Schedule'!$E69,CB$2,"y")+1,0)</f>
        <v>0</v>
      </c>
      <c r="CC103" s="170">
        <f>(CC$2&lt;=$C$96)*IFERROR(DATEDIF('Accom_Phase Schedule'!$E69,CC$2,"y")+1,0)</f>
        <v>0</v>
      </c>
      <c r="CD103" s="170">
        <f>(CD$2&lt;=$C$96)*IFERROR(DATEDIF('Accom_Phase Schedule'!$E69,CD$2,"y")+1,0)</f>
        <v>0</v>
      </c>
      <c r="CE103" s="170">
        <f>(CE$2&lt;=$C$96)*IFERROR(DATEDIF('Accom_Phase Schedule'!$E69,CE$2,"y")+1,0)</f>
        <v>0</v>
      </c>
      <c r="CF103" s="170">
        <f>(CF$2&lt;=$C$96)*IFERROR(DATEDIF('Accom_Phase Schedule'!$E69,CF$2,"y")+1,0)</f>
        <v>0</v>
      </c>
      <c r="CG103" s="170">
        <f>(CG$2&lt;=$C$96)*IFERROR(DATEDIF('Accom_Phase Schedule'!$E69,CG$2,"y")+1,0)</f>
        <v>0</v>
      </c>
      <c r="CH103" s="170">
        <f>(CH$2&lt;=$C$96)*IFERROR(DATEDIF('Accom_Phase Schedule'!$E69,CH$2,"y")+1,0)</f>
        <v>0</v>
      </c>
      <c r="CI103" s="170">
        <f>(CI$2&lt;=$C$96)*IFERROR(DATEDIF('Accom_Phase Schedule'!$E69,CI$2,"y")+1,0)</f>
        <v>0</v>
      </c>
      <c r="CJ103" s="170">
        <f>(CJ$2&lt;=$C$96)*IFERROR(DATEDIF('Accom_Phase Schedule'!$E69,CJ$2,"y")+1,0)</f>
        <v>0</v>
      </c>
      <c r="CK103" s="170">
        <f>(CK$2&lt;=$C$96)*IFERROR(DATEDIF('Accom_Phase Schedule'!$E69,CK$2,"y")+1,0)</f>
        <v>0</v>
      </c>
      <c r="CL103" s="170">
        <f>(CL$2&lt;=$C$96)*IFERROR(DATEDIF('Accom_Phase Schedule'!$E69,CL$2,"y")+1,0)</f>
        <v>0</v>
      </c>
      <c r="CM103" s="170">
        <f>(CM$2&lt;=$C$96)*IFERROR(DATEDIF('Accom_Phase Schedule'!$E69,CM$2,"y")+1,0)</f>
        <v>0</v>
      </c>
      <c r="CN103" s="170">
        <f>(CN$2&lt;=$C$96)*IFERROR(DATEDIF('Accom_Phase Schedule'!$E69,CN$2,"y")+1,0)</f>
        <v>0</v>
      </c>
      <c r="CO103" s="170">
        <f>(CO$2&lt;=$C$96)*IFERROR(DATEDIF('Accom_Phase Schedule'!$E69,CO$2,"y")+1,0)</f>
        <v>0</v>
      </c>
      <c r="CP103" s="170">
        <f>(CP$2&lt;=$C$96)*IFERROR(DATEDIF('Accom_Phase Schedule'!$E69,CP$2,"y")+1,0)</f>
        <v>0</v>
      </c>
      <c r="CQ103" s="170">
        <f>(CQ$2&lt;=$C$96)*IFERROR(DATEDIF('Accom_Phase Schedule'!$E69,CQ$2,"y")+1,0)</f>
        <v>0</v>
      </c>
      <c r="CR103" s="170">
        <f>(CR$2&lt;=$C$96)*IFERROR(DATEDIF('Accom_Phase Schedule'!$E69,CR$2,"y")+1,0)</f>
        <v>0</v>
      </c>
      <c r="CS103" s="170">
        <f>(CS$2&lt;=$C$96)*IFERROR(DATEDIF('Accom_Phase Schedule'!$E69,CS$2,"y")+1,0)</f>
        <v>0</v>
      </c>
      <c r="CT103" s="170">
        <f>(CT$2&lt;=$C$96)*IFERROR(DATEDIF('Accom_Phase Schedule'!$E69,CT$2,"y")+1,0)</f>
        <v>0</v>
      </c>
      <c r="CU103" s="170">
        <f>(CU$2&lt;=$C$96)*IFERROR(DATEDIF('Accom_Phase Schedule'!$E69,CU$2,"y")+1,0)</f>
        <v>0</v>
      </c>
      <c r="CV103" s="170">
        <f>(CV$2&lt;=$C$96)*IFERROR(DATEDIF('Accom_Phase Schedule'!$E69,CV$2,"y")+1,0)</f>
        <v>0</v>
      </c>
      <c r="CW103" s="170">
        <f>(CW$2&lt;=$C$96)*IFERROR(DATEDIF('Accom_Phase Schedule'!$E69,CW$2,"y")+1,0)</f>
        <v>0</v>
      </c>
      <c r="CX103" s="170">
        <f>(CX$2&lt;=$C$96)*IFERROR(DATEDIF('Accom_Phase Schedule'!$E69,CX$2,"y")+1,0)</f>
        <v>0</v>
      </c>
      <c r="CY103" s="171">
        <f>(CY$2&lt;=$C$96)*IFERROR(DATEDIF('Accom_Phase Schedule'!$E69,CY$2,"y")+1,0)</f>
        <v>0</v>
      </c>
    </row>
    <row r="104" spans="2:103" x14ac:dyDescent="0.25">
      <c r="B104" s="8"/>
      <c r="C104" s="8"/>
      <c r="D104" s="8"/>
      <c r="E104" s="8"/>
      <c r="H104" s="160"/>
      <c r="I104" s="165"/>
      <c r="J104" s="166"/>
      <c r="K104" s="172"/>
      <c r="L104" s="172"/>
      <c r="M104" s="172"/>
      <c r="N104" s="172"/>
      <c r="O104" s="172"/>
      <c r="P104" s="172"/>
      <c r="Q104" s="172"/>
      <c r="R104" s="172"/>
      <c r="S104" s="172"/>
      <c r="T104" s="172"/>
      <c r="U104" s="172"/>
      <c r="V104" s="172"/>
      <c r="W104" s="172"/>
      <c r="X104" s="172"/>
      <c r="Y104" s="172"/>
      <c r="Z104" s="172"/>
      <c r="AA104" s="172"/>
      <c r="AB104" s="172"/>
      <c r="AC104" s="172"/>
      <c r="AD104" s="172"/>
      <c r="AE104" s="172"/>
      <c r="AF104" s="172"/>
      <c r="AG104" s="172"/>
      <c r="AH104" s="172"/>
      <c r="AI104" s="172"/>
      <c r="AJ104" s="172"/>
      <c r="AK104" s="172"/>
      <c r="AL104" s="172"/>
      <c r="AM104" s="172"/>
      <c r="AN104" s="172"/>
      <c r="AO104" s="172"/>
      <c r="AP104" s="172"/>
      <c r="AQ104" s="172"/>
      <c r="AR104" s="172"/>
      <c r="AS104" s="172"/>
      <c r="AT104" s="172"/>
      <c r="AU104" s="172"/>
      <c r="AV104" s="172"/>
      <c r="AW104" s="172"/>
      <c r="AX104" s="172"/>
      <c r="AY104" s="172"/>
      <c r="AZ104" s="172"/>
      <c r="BA104" s="172"/>
      <c r="BB104" s="172"/>
      <c r="BC104" s="172"/>
      <c r="BD104" s="172"/>
      <c r="BE104" s="172"/>
      <c r="BF104" s="172"/>
      <c r="BG104" s="172"/>
      <c r="BH104" s="172"/>
      <c r="BI104" s="172"/>
      <c r="BJ104" s="172"/>
      <c r="BK104" s="172"/>
      <c r="BL104" s="172"/>
      <c r="BM104" s="172"/>
      <c r="BN104" s="172"/>
      <c r="BO104" s="172"/>
      <c r="BP104" s="172"/>
      <c r="BQ104" s="172"/>
      <c r="BR104" s="172"/>
      <c r="BS104" s="172"/>
      <c r="BT104" s="172"/>
      <c r="BU104" s="172"/>
      <c r="BV104" s="172"/>
      <c r="BW104" s="172"/>
      <c r="BX104" s="172"/>
      <c r="BY104" s="172"/>
      <c r="BZ104" s="172"/>
      <c r="CA104" s="172"/>
      <c r="CB104" s="172"/>
      <c r="CC104" s="172"/>
      <c r="CD104" s="172"/>
      <c r="CE104" s="172"/>
      <c r="CF104" s="172"/>
      <c r="CG104" s="172"/>
      <c r="CH104" s="172"/>
      <c r="CI104" s="172"/>
      <c r="CJ104" s="172"/>
      <c r="CK104" s="172"/>
      <c r="CL104" s="172"/>
      <c r="CM104" s="172"/>
      <c r="CN104" s="172"/>
      <c r="CO104" s="172"/>
      <c r="CP104" s="172"/>
      <c r="CQ104" s="172"/>
      <c r="CR104" s="172"/>
      <c r="CS104" s="172"/>
      <c r="CT104" s="172"/>
      <c r="CU104" s="172"/>
      <c r="CV104" s="172"/>
      <c r="CW104" s="172"/>
      <c r="CX104" s="172"/>
      <c r="CY104" s="173"/>
    </row>
    <row r="105" spans="2:103" x14ac:dyDescent="0.25">
      <c r="H105" s="160" t="s">
        <v>103</v>
      </c>
      <c r="I105" s="165"/>
      <c r="J105" s="166"/>
      <c r="K105" s="172">
        <f>(K$2&lt;=$C$96)*IF(K99&gt;J99,K$96,J105)</f>
        <v>0</v>
      </c>
      <c r="L105" s="172">
        <f t="shared" ref="L105:BW106" si="234">(L$2&lt;=$C$96)*IF(L99&gt;K99,L$96,K105)</f>
        <v>0</v>
      </c>
      <c r="M105" s="172">
        <f t="shared" si="234"/>
        <v>0</v>
      </c>
      <c r="N105" s="172">
        <f t="shared" si="234"/>
        <v>0</v>
      </c>
      <c r="O105" s="172">
        <f t="shared" si="234"/>
        <v>0</v>
      </c>
      <c r="P105" s="172">
        <f t="shared" si="234"/>
        <v>0</v>
      </c>
      <c r="Q105" s="172">
        <f t="shared" si="234"/>
        <v>0</v>
      </c>
      <c r="R105" s="172">
        <f t="shared" si="234"/>
        <v>0</v>
      </c>
      <c r="S105" s="172">
        <f t="shared" si="234"/>
        <v>0</v>
      </c>
      <c r="T105" s="172">
        <f t="shared" si="234"/>
        <v>0</v>
      </c>
      <c r="U105" s="172">
        <f t="shared" si="234"/>
        <v>0</v>
      </c>
      <c r="V105" s="172">
        <f t="shared" si="234"/>
        <v>0</v>
      </c>
      <c r="W105" s="172">
        <f t="shared" si="234"/>
        <v>0</v>
      </c>
      <c r="X105" s="172">
        <f t="shared" si="234"/>
        <v>0</v>
      </c>
      <c r="Y105" s="172">
        <f t="shared" si="234"/>
        <v>0</v>
      </c>
      <c r="Z105" s="172">
        <f t="shared" si="234"/>
        <v>0</v>
      </c>
      <c r="AA105" s="172">
        <f t="shared" si="234"/>
        <v>0</v>
      </c>
      <c r="AB105" s="172">
        <f t="shared" si="234"/>
        <v>0</v>
      </c>
      <c r="AC105" s="172">
        <f t="shared" si="234"/>
        <v>0</v>
      </c>
      <c r="AD105" s="172">
        <f t="shared" si="234"/>
        <v>0</v>
      </c>
      <c r="AE105" s="172">
        <f t="shared" si="234"/>
        <v>0</v>
      </c>
      <c r="AF105" s="172">
        <f t="shared" si="234"/>
        <v>0</v>
      </c>
      <c r="AG105" s="172">
        <f t="shared" si="234"/>
        <v>0</v>
      </c>
      <c r="AH105" s="172">
        <f t="shared" si="234"/>
        <v>0</v>
      </c>
      <c r="AI105" s="172">
        <f t="shared" si="234"/>
        <v>1.06</v>
      </c>
      <c r="AJ105" s="172">
        <f t="shared" si="234"/>
        <v>1.06</v>
      </c>
      <c r="AK105" s="172">
        <f t="shared" si="234"/>
        <v>1.06</v>
      </c>
      <c r="AL105" s="172">
        <f t="shared" si="234"/>
        <v>1.06</v>
      </c>
      <c r="AM105" s="172">
        <f t="shared" si="234"/>
        <v>1.06</v>
      </c>
      <c r="AN105" s="172">
        <f t="shared" si="234"/>
        <v>1.06</v>
      </c>
      <c r="AO105" s="172">
        <f t="shared" si="234"/>
        <v>1.06</v>
      </c>
      <c r="AP105" s="172">
        <f t="shared" si="234"/>
        <v>1.06</v>
      </c>
      <c r="AQ105" s="172">
        <f t="shared" si="234"/>
        <v>1.06</v>
      </c>
      <c r="AR105" s="172">
        <f t="shared" si="234"/>
        <v>1.06</v>
      </c>
      <c r="AS105" s="172">
        <f t="shared" si="234"/>
        <v>1.06</v>
      </c>
      <c r="AT105" s="172">
        <f t="shared" si="234"/>
        <v>1.06</v>
      </c>
      <c r="AU105" s="172">
        <f t="shared" si="234"/>
        <v>1.06</v>
      </c>
      <c r="AV105" s="172">
        <f t="shared" si="234"/>
        <v>1.06</v>
      </c>
      <c r="AW105" s="172">
        <f t="shared" si="234"/>
        <v>1.06</v>
      </c>
      <c r="AX105" s="172">
        <f t="shared" si="234"/>
        <v>1.06</v>
      </c>
      <c r="AY105" s="172">
        <f t="shared" si="234"/>
        <v>1.06</v>
      </c>
      <c r="AZ105" s="172">
        <f t="shared" si="234"/>
        <v>1.06</v>
      </c>
      <c r="BA105" s="172">
        <f t="shared" si="234"/>
        <v>1.06</v>
      </c>
      <c r="BB105" s="172">
        <f t="shared" si="234"/>
        <v>1.06</v>
      </c>
      <c r="BC105" s="172">
        <f t="shared" si="234"/>
        <v>1.06</v>
      </c>
      <c r="BD105" s="172">
        <f t="shared" si="234"/>
        <v>1.06</v>
      </c>
      <c r="BE105" s="172">
        <f t="shared" si="234"/>
        <v>1.06</v>
      </c>
      <c r="BF105" s="172">
        <f t="shared" si="234"/>
        <v>1.06</v>
      </c>
      <c r="BG105" s="172">
        <f t="shared" si="234"/>
        <v>1.0900000000000001</v>
      </c>
      <c r="BH105" s="172">
        <f t="shared" si="234"/>
        <v>1.0900000000000001</v>
      </c>
      <c r="BI105" s="172">
        <f t="shared" si="234"/>
        <v>1.0900000000000001</v>
      </c>
      <c r="BJ105" s="172">
        <f t="shared" si="234"/>
        <v>1.0900000000000001</v>
      </c>
      <c r="BK105" s="172">
        <f t="shared" si="234"/>
        <v>1.0900000000000001</v>
      </c>
      <c r="BL105" s="172">
        <f t="shared" si="234"/>
        <v>1.0900000000000001</v>
      </c>
      <c r="BM105" s="172">
        <f t="shared" si="234"/>
        <v>1.0900000000000001</v>
      </c>
      <c r="BN105" s="172">
        <f t="shared" si="234"/>
        <v>0</v>
      </c>
      <c r="BO105" s="172">
        <f t="shared" si="234"/>
        <v>0</v>
      </c>
      <c r="BP105" s="172">
        <f t="shared" si="234"/>
        <v>0</v>
      </c>
      <c r="BQ105" s="172">
        <f t="shared" si="234"/>
        <v>0</v>
      </c>
      <c r="BR105" s="172">
        <f t="shared" si="234"/>
        <v>0</v>
      </c>
      <c r="BS105" s="172">
        <f t="shared" si="234"/>
        <v>0</v>
      </c>
      <c r="BT105" s="172">
        <f t="shared" si="234"/>
        <v>0</v>
      </c>
      <c r="BU105" s="172">
        <f t="shared" si="234"/>
        <v>0</v>
      </c>
      <c r="BV105" s="172">
        <f t="shared" si="234"/>
        <v>0</v>
      </c>
      <c r="BW105" s="172">
        <f t="shared" si="234"/>
        <v>0</v>
      </c>
      <c r="BX105" s="172">
        <f t="shared" ref="BX105:CY109" si="235">(BX$2&lt;=$C$96)*IF(BX99&gt;BW99,BX$96,BW105)</f>
        <v>0</v>
      </c>
      <c r="BY105" s="172">
        <f t="shared" si="235"/>
        <v>0</v>
      </c>
      <c r="BZ105" s="172">
        <f t="shared" si="235"/>
        <v>0</v>
      </c>
      <c r="CA105" s="172">
        <f t="shared" si="235"/>
        <v>0</v>
      </c>
      <c r="CB105" s="172">
        <f t="shared" si="235"/>
        <v>0</v>
      </c>
      <c r="CC105" s="172">
        <f t="shared" si="235"/>
        <v>0</v>
      </c>
      <c r="CD105" s="172">
        <f t="shared" si="235"/>
        <v>0</v>
      </c>
      <c r="CE105" s="172">
        <f t="shared" si="235"/>
        <v>0</v>
      </c>
      <c r="CF105" s="172">
        <f t="shared" si="235"/>
        <v>0</v>
      </c>
      <c r="CG105" s="172">
        <f t="shared" si="235"/>
        <v>0</v>
      </c>
      <c r="CH105" s="172">
        <f t="shared" si="235"/>
        <v>0</v>
      </c>
      <c r="CI105" s="172">
        <f t="shared" si="235"/>
        <v>0</v>
      </c>
      <c r="CJ105" s="172">
        <f t="shared" si="235"/>
        <v>0</v>
      </c>
      <c r="CK105" s="172">
        <f t="shared" si="235"/>
        <v>0</v>
      </c>
      <c r="CL105" s="172">
        <f t="shared" si="235"/>
        <v>0</v>
      </c>
      <c r="CM105" s="172">
        <f t="shared" si="235"/>
        <v>0</v>
      </c>
      <c r="CN105" s="172">
        <f t="shared" si="235"/>
        <v>0</v>
      </c>
      <c r="CO105" s="172">
        <f t="shared" si="235"/>
        <v>0</v>
      </c>
      <c r="CP105" s="172">
        <f t="shared" si="235"/>
        <v>0</v>
      </c>
      <c r="CQ105" s="172">
        <f t="shared" si="235"/>
        <v>0</v>
      </c>
      <c r="CR105" s="172">
        <f t="shared" si="235"/>
        <v>0</v>
      </c>
      <c r="CS105" s="172">
        <f t="shared" si="235"/>
        <v>0</v>
      </c>
      <c r="CT105" s="172">
        <f t="shared" si="235"/>
        <v>0</v>
      </c>
      <c r="CU105" s="172">
        <f t="shared" si="235"/>
        <v>0</v>
      </c>
      <c r="CV105" s="172">
        <f t="shared" si="235"/>
        <v>0</v>
      </c>
      <c r="CW105" s="172">
        <f t="shared" si="235"/>
        <v>0</v>
      </c>
      <c r="CX105" s="172">
        <f t="shared" si="235"/>
        <v>0</v>
      </c>
      <c r="CY105" s="173">
        <f t="shared" si="235"/>
        <v>0</v>
      </c>
    </row>
    <row r="106" spans="2:103" x14ac:dyDescent="0.25">
      <c r="H106" s="160" t="s">
        <v>104</v>
      </c>
      <c r="I106" s="165"/>
      <c r="J106" s="166"/>
      <c r="K106" s="172">
        <f t="shared" ref="K106:Z109" si="236">(K$2&lt;=$C$96)*IF(K100&gt;J100,K$96,J106)</f>
        <v>0</v>
      </c>
      <c r="L106" s="172">
        <f t="shared" si="236"/>
        <v>0</v>
      </c>
      <c r="M106" s="172">
        <f t="shared" si="236"/>
        <v>0</v>
      </c>
      <c r="N106" s="172">
        <f t="shared" si="236"/>
        <v>0</v>
      </c>
      <c r="O106" s="172">
        <f t="shared" si="236"/>
        <v>0</v>
      </c>
      <c r="P106" s="172">
        <f t="shared" si="236"/>
        <v>0</v>
      </c>
      <c r="Q106" s="172">
        <f t="shared" si="236"/>
        <v>0</v>
      </c>
      <c r="R106" s="172">
        <f t="shared" si="236"/>
        <v>0</v>
      </c>
      <c r="S106" s="172">
        <f t="shared" si="236"/>
        <v>0</v>
      </c>
      <c r="T106" s="172">
        <f t="shared" si="236"/>
        <v>0</v>
      </c>
      <c r="U106" s="172">
        <f t="shared" si="236"/>
        <v>0</v>
      </c>
      <c r="V106" s="172">
        <f t="shared" si="236"/>
        <v>0</v>
      </c>
      <c r="W106" s="172">
        <f t="shared" si="236"/>
        <v>0</v>
      </c>
      <c r="X106" s="172">
        <f t="shared" si="236"/>
        <v>0</v>
      </c>
      <c r="Y106" s="172">
        <f t="shared" si="236"/>
        <v>0</v>
      </c>
      <c r="Z106" s="172">
        <f t="shared" si="236"/>
        <v>0</v>
      </c>
      <c r="AA106" s="172">
        <f t="shared" si="234"/>
        <v>0</v>
      </c>
      <c r="AB106" s="172">
        <f t="shared" si="234"/>
        <v>0</v>
      </c>
      <c r="AC106" s="172">
        <f t="shared" si="234"/>
        <v>0</v>
      </c>
      <c r="AD106" s="172">
        <f t="shared" si="234"/>
        <v>0</v>
      </c>
      <c r="AE106" s="172">
        <f t="shared" si="234"/>
        <v>0</v>
      </c>
      <c r="AF106" s="172">
        <f t="shared" si="234"/>
        <v>0</v>
      </c>
      <c r="AG106" s="172">
        <f t="shared" si="234"/>
        <v>0</v>
      </c>
      <c r="AH106" s="172">
        <f t="shared" si="234"/>
        <v>0</v>
      </c>
      <c r="AI106" s="172">
        <f t="shared" si="234"/>
        <v>0</v>
      </c>
      <c r="AJ106" s="172">
        <f t="shared" si="234"/>
        <v>1.06</v>
      </c>
      <c r="AK106" s="172">
        <f t="shared" si="234"/>
        <v>1.06</v>
      </c>
      <c r="AL106" s="172">
        <f t="shared" si="234"/>
        <v>1.06</v>
      </c>
      <c r="AM106" s="172">
        <f t="shared" si="234"/>
        <v>1.06</v>
      </c>
      <c r="AN106" s="172">
        <f t="shared" si="234"/>
        <v>1.06</v>
      </c>
      <c r="AO106" s="172">
        <f t="shared" si="234"/>
        <v>1.06</v>
      </c>
      <c r="AP106" s="172">
        <f t="shared" si="234"/>
        <v>1.06</v>
      </c>
      <c r="AQ106" s="172">
        <f t="shared" si="234"/>
        <v>1.06</v>
      </c>
      <c r="AR106" s="172">
        <f t="shared" si="234"/>
        <v>1.06</v>
      </c>
      <c r="AS106" s="172">
        <f t="shared" si="234"/>
        <v>1.06</v>
      </c>
      <c r="AT106" s="172">
        <f t="shared" si="234"/>
        <v>1.06</v>
      </c>
      <c r="AU106" s="172">
        <f t="shared" si="234"/>
        <v>1.06</v>
      </c>
      <c r="AV106" s="172">
        <f t="shared" si="234"/>
        <v>1.0900000000000001</v>
      </c>
      <c r="AW106" s="172">
        <f t="shared" si="234"/>
        <v>1.0900000000000001</v>
      </c>
      <c r="AX106" s="172">
        <f t="shared" si="234"/>
        <v>1.0900000000000001</v>
      </c>
      <c r="AY106" s="172">
        <f t="shared" si="234"/>
        <v>1.0900000000000001</v>
      </c>
      <c r="AZ106" s="172">
        <f t="shared" si="234"/>
        <v>1.0900000000000001</v>
      </c>
      <c r="BA106" s="172">
        <f t="shared" si="234"/>
        <v>1.0900000000000001</v>
      </c>
      <c r="BB106" s="172">
        <f t="shared" si="234"/>
        <v>1.0900000000000001</v>
      </c>
      <c r="BC106" s="172">
        <f t="shared" si="234"/>
        <v>1.0900000000000001</v>
      </c>
      <c r="BD106" s="172">
        <f t="shared" si="234"/>
        <v>1.0900000000000001</v>
      </c>
      <c r="BE106" s="172">
        <f t="shared" si="234"/>
        <v>1.0900000000000001</v>
      </c>
      <c r="BF106" s="172">
        <f t="shared" si="234"/>
        <v>1.0900000000000001</v>
      </c>
      <c r="BG106" s="172">
        <f t="shared" si="234"/>
        <v>1.0900000000000001</v>
      </c>
      <c r="BH106" s="172">
        <f t="shared" si="234"/>
        <v>1.1200000000000001</v>
      </c>
      <c r="BI106" s="172">
        <f t="shared" si="234"/>
        <v>1.1200000000000001</v>
      </c>
      <c r="BJ106" s="172">
        <f t="shared" si="234"/>
        <v>1.1200000000000001</v>
      </c>
      <c r="BK106" s="172">
        <f t="shared" si="234"/>
        <v>1.1200000000000001</v>
      </c>
      <c r="BL106" s="172">
        <f t="shared" si="234"/>
        <v>1.1200000000000001</v>
      </c>
      <c r="BM106" s="172">
        <f t="shared" si="234"/>
        <v>1.1200000000000001</v>
      </c>
      <c r="BN106" s="172">
        <f t="shared" si="234"/>
        <v>0</v>
      </c>
      <c r="BO106" s="172">
        <f t="shared" si="234"/>
        <v>0</v>
      </c>
      <c r="BP106" s="172">
        <f t="shared" si="234"/>
        <v>0</v>
      </c>
      <c r="BQ106" s="172">
        <f t="shared" si="234"/>
        <v>0</v>
      </c>
      <c r="BR106" s="172">
        <f t="shared" si="234"/>
        <v>0</v>
      </c>
      <c r="BS106" s="172">
        <f t="shared" si="234"/>
        <v>0</v>
      </c>
      <c r="BT106" s="172">
        <f t="shared" si="234"/>
        <v>0</v>
      </c>
      <c r="BU106" s="172">
        <f t="shared" si="234"/>
        <v>0</v>
      </c>
      <c r="BV106" s="172">
        <f t="shared" si="234"/>
        <v>0</v>
      </c>
      <c r="BW106" s="172">
        <f t="shared" si="234"/>
        <v>0</v>
      </c>
      <c r="BX106" s="172">
        <f t="shared" si="235"/>
        <v>0</v>
      </c>
      <c r="BY106" s="172">
        <f t="shared" si="235"/>
        <v>0</v>
      </c>
      <c r="BZ106" s="172">
        <f t="shared" si="235"/>
        <v>0</v>
      </c>
      <c r="CA106" s="172">
        <f t="shared" si="235"/>
        <v>0</v>
      </c>
      <c r="CB106" s="172">
        <f t="shared" si="235"/>
        <v>0</v>
      </c>
      <c r="CC106" s="172">
        <f t="shared" si="235"/>
        <v>0</v>
      </c>
      <c r="CD106" s="172">
        <f t="shared" si="235"/>
        <v>0</v>
      </c>
      <c r="CE106" s="172">
        <f t="shared" si="235"/>
        <v>0</v>
      </c>
      <c r="CF106" s="172">
        <f t="shared" si="235"/>
        <v>0</v>
      </c>
      <c r="CG106" s="172">
        <f t="shared" si="235"/>
        <v>0</v>
      </c>
      <c r="CH106" s="172">
        <f t="shared" si="235"/>
        <v>0</v>
      </c>
      <c r="CI106" s="172">
        <f t="shared" si="235"/>
        <v>0</v>
      </c>
      <c r="CJ106" s="172">
        <f t="shared" si="235"/>
        <v>0</v>
      </c>
      <c r="CK106" s="172">
        <f t="shared" si="235"/>
        <v>0</v>
      </c>
      <c r="CL106" s="172">
        <f t="shared" si="235"/>
        <v>0</v>
      </c>
      <c r="CM106" s="172">
        <f t="shared" si="235"/>
        <v>0</v>
      </c>
      <c r="CN106" s="172">
        <f t="shared" si="235"/>
        <v>0</v>
      </c>
      <c r="CO106" s="172">
        <f t="shared" si="235"/>
        <v>0</v>
      </c>
      <c r="CP106" s="172">
        <f t="shared" si="235"/>
        <v>0</v>
      </c>
      <c r="CQ106" s="172">
        <f t="shared" si="235"/>
        <v>0</v>
      </c>
      <c r="CR106" s="172">
        <f t="shared" si="235"/>
        <v>0</v>
      </c>
      <c r="CS106" s="172">
        <f t="shared" si="235"/>
        <v>0</v>
      </c>
      <c r="CT106" s="172">
        <f t="shared" si="235"/>
        <v>0</v>
      </c>
      <c r="CU106" s="172">
        <f t="shared" si="235"/>
        <v>0</v>
      </c>
      <c r="CV106" s="172">
        <f t="shared" si="235"/>
        <v>0</v>
      </c>
      <c r="CW106" s="172">
        <f t="shared" si="235"/>
        <v>0</v>
      </c>
      <c r="CX106" s="172">
        <f t="shared" si="235"/>
        <v>0</v>
      </c>
      <c r="CY106" s="173">
        <f t="shared" si="235"/>
        <v>0</v>
      </c>
    </row>
    <row r="107" spans="2:103" x14ac:dyDescent="0.25">
      <c r="H107" s="160" t="s">
        <v>105</v>
      </c>
      <c r="I107" s="165"/>
      <c r="J107" s="166"/>
      <c r="K107" s="172">
        <f t="shared" si="236"/>
        <v>0</v>
      </c>
      <c r="L107" s="172">
        <f t="shared" ref="L107:BW109" si="237">(L$2&lt;=$C$96)*IF(L101&gt;K101,L$96,K107)</f>
        <v>0</v>
      </c>
      <c r="M107" s="172">
        <f t="shared" si="237"/>
        <v>0</v>
      </c>
      <c r="N107" s="172">
        <f t="shared" si="237"/>
        <v>0</v>
      </c>
      <c r="O107" s="172">
        <f t="shared" si="237"/>
        <v>0</v>
      </c>
      <c r="P107" s="172">
        <f t="shared" si="237"/>
        <v>0</v>
      </c>
      <c r="Q107" s="172">
        <f t="shared" si="237"/>
        <v>0</v>
      </c>
      <c r="R107" s="172">
        <f t="shared" si="237"/>
        <v>0</v>
      </c>
      <c r="S107" s="172">
        <f t="shared" si="237"/>
        <v>0</v>
      </c>
      <c r="T107" s="172">
        <f t="shared" si="237"/>
        <v>0</v>
      </c>
      <c r="U107" s="172">
        <f t="shared" si="237"/>
        <v>0</v>
      </c>
      <c r="V107" s="172">
        <f t="shared" si="237"/>
        <v>0</v>
      </c>
      <c r="W107" s="172">
        <f t="shared" si="237"/>
        <v>0</v>
      </c>
      <c r="X107" s="172">
        <f t="shared" si="237"/>
        <v>0</v>
      </c>
      <c r="Y107" s="172">
        <f t="shared" si="237"/>
        <v>0</v>
      </c>
      <c r="Z107" s="172">
        <f t="shared" si="237"/>
        <v>0</v>
      </c>
      <c r="AA107" s="172">
        <f t="shared" si="237"/>
        <v>0</v>
      </c>
      <c r="AB107" s="172">
        <f t="shared" si="237"/>
        <v>0</v>
      </c>
      <c r="AC107" s="172">
        <f t="shared" si="237"/>
        <v>0</v>
      </c>
      <c r="AD107" s="172">
        <f t="shared" si="237"/>
        <v>0</v>
      </c>
      <c r="AE107" s="172">
        <f t="shared" si="237"/>
        <v>0</v>
      </c>
      <c r="AF107" s="172">
        <f t="shared" si="237"/>
        <v>0</v>
      </c>
      <c r="AG107" s="172">
        <f t="shared" si="237"/>
        <v>0</v>
      </c>
      <c r="AH107" s="172">
        <f t="shared" si="237"/>
        <v>0</v>
      </c>
      <c r="AI107" s="172">
        <f t="shared" si="237"/>
        <v>0</v>
      </c>
      <c r="AJ107" s="172">
        <f t="shared" si="237"/>
        <v>0</v>
      </c>
      <c r="AK107" s="172">
        <f t="shared" si="237"/>
        <v>0</v>
      </c>
      <c r="AL107" s="172">
        <f t="shared" si="237"/>
        <v>0</v>
      </c>
      <c r="AM107" s="172">
        <f t="shared" si="237"/>
        <v>0</v>
      </c>
      <c r="AN107" s="172">
        <f t="shared" si="237"/>
        <v>0</v>
      </c>
      <c r="AO107" s="172">
        <f t="shared" si="237"/>
        <v>1.06</v>
      </c>
      <c r="AP107" s="172">
        <f t="shared" si="237"/>
        <v>1.06</v>
      </c>
      <c r="AQ107" s="172">
        <f t="shared" si="237"/>
        <v>1.06</v>
      </c>
      <c r="AR107" s="172">
        <f t="shared" si="237"/>
        <v>1.06</v>
      </c>
      <c r="AS107" s="172">
        <f t="shared" si="237"/>
        <v>1.06</v>
      </c>
      <c r="AT107" s="172">
        <f t="shared" si="237"/>
        <v>1.06</v>
      </c>
      <c r="AU107" s="172">
        <f t="shared" si="237"/>
        <v>1.06</v>
      </c>
      <c r="AV107" s="172">
        <f t="shared" si="237"/>
        <v>1.06</v>
      </c>
      <c r="AW107" s="172">
        <f t="shared" si="237"/>
        <v>1.06</v>
      </c>
      <c r="AX107" s="172">
        <f t="shared" si="237"/>
        <v>1.06</v>
      </c>
      <c r="AY107" s="172">
        <f t="shared" si="237"/>
        <v>1.06</v>
      </c>
      <c r="AZ107" s="172">
        <f t="shared" si="237"/>
        <v>1.06</v>
      </c>
      <c r="BA107" s="172">
        <f t="shared" si="237"/>
        <v>1.0900000000000001</v>
      </c>
      <c r="BB107" s="172">
        <f t="shared" si="237"/>
        <v>1.0900000000000001</v>
      </c>
      <c r="BC107" s="172">
        <f t="shared" si="237"/>
        <v>1.0900000000000001</v>
      </c>
      <c r="BD107" s="172">
        <f t="shared" si="237"/>
        <v>1.0900000000000001</v>
      </c>
      <c r="BE107" s="172">
        <f t="shared" si="237"/>
        <v>1.0900000000000001</v>
      </c>
      <c r="BF107" s="172">
        <f t="shared" si="237"/>
        <v>1.0900000000000001</v>
      </c>
      <c r="BG107" s="172">
        <f t="shared" si="237"/>
        <v>1.0900000000000001</v>
      </c>
      <c r="BH107" s="172">
        <f t="shared" si="237"/>
        <v>1.0900000000000001</v>
      </c>
      <c r="BI107" s="172">
        <f t="shared" si="237"/>
        <v>1.0900000000000001</v>
      </c>
      <c r="BJ107" s="172">
        <f t="shared" si="237"/>
        <v>1.0900000000000001</v>
      </c>
      <c r="BK107" s="172">
        <f t="shared" si="237"/>
        <v>1.0900000000000001</v>
      </c>
      <c r="BL107" s="172">
        <f t="shared" si="237"/>
        <v>1.0900000000000001</v>
      </c>
      <c r="BM107" s="172">
        <f t="shared" si="237"/>
        <v>1.1200000000000001</v>
      </c>
      <c r="BN107" s="172">
        <f t="shared" si="237"/>
        <v>0</v>
      </c>
      <c r="BO107" s="172">
        <f t="shared" si="237"/>
        <v>0</v>
      </c>
      <c r="BP107" s="172">
        <f t="shared" si="237"/>
        <v>0</v>
      </c>
      <c r="BQ107" s="172">
        <f t="shared" si="237"/>
        <v>0</v>
      </c>
      <c r="BR107" s="172">
        <f t="shared" si="237"/>
        <v>0</v>
      </c>
      <c r="BS107" s="172">
        <f t="shared" si="237"/>
        <v>0</v>
      </c>
      <c r="BT107" s="172">
        <f t="shared" si="237"/>
        <v>0</v>
      </c>
      <c r="BU107" s="172">
        <f t="shared" si="237"/>
        <v>0</v>
      </c>
      <c r="BV107" s="172">
        <f t="shared" si="237"/>
        <v>0</v>
      </c>
      <c r="BW107" s="172">
        <f t="shared" si="237"/>
        <v>0</v>
      </c>
      <c r="BX107" s="172">
        <f t="shared" si="235"/>
        <v>0</v>
      </c>
      <c r="BY107" s="172">
        <f t="shared" si="235"/>
        <v>0</v>
      </c>
      <c r="BZ107" s="172">
        <f t="shared" si="235"/>
        <v>0</v>
      </c>
      <c r="CA107" s="172">
        <f t="shared" si="235"/>
        <v>0</v>
      </c>
      <c r="CB107" s="172">
        <f t="shared" si="235"/>
        <v>0</v>
      </c>
      <c r="CC107" s="172">
        <f t="shared" si="235"/>
        <v>0</v>
      </c>
      <c r="CD107" s="172">
        <f t="shared" si="235"/>
        <v>0</v>
      </c>
      <c r="CE107" s="172">
        <f t="shared" si="235"/>
        <v>0</v>
      </c>
      <c r="CF107" s="172">
        <f t="shared" si="235"/>
        <v>0</v>
      </c>
      <c r="CG107" s="172">
        <f t="shared" si="235"/>
        <v>0</v>
      </c>
      <c r="CH107" s="172">
        <f t="shared" si="235"/>
        <v>0</v>
      </c>
      <c r="CI107" s="172">
        <f t="shared" si="235"/>
        <v>0</v>
      </c>
      <c r="CJ107" s="172">
        <f t="shared" si="235"/>
        <v>0</v>
      </c>
      <c r="CK107" s="172">
        <f t="shared" si="235"/>
        <v>0</v>
      </c>
      <c r="CL107" s="172">
        <f t="shared" si="235"/>
        <v>0</v>
      </c>
      <c r="CM107" s="172">
        <f t="shared" si="235"/>
        <v>0</v>
      </c>
      <c r="CN107" s="172">
        <f t="shared" si="235"/>
        <v>0</v>
      </c>
      <c r="CO107" s="172">
        <f t="shared" si="235"/>
        <v>0</v>
      </c>
      <c r="CP107" s="172">
        <f t="shared" si="235"/>
        <v>0</v>
      </c>
      <c r="CQ107" s="172">
        <f t="shared" si="235"/>
        <v>0</v>
      </c>
      <c r="CR107" s="172">
        <f t="shared" si="235"/>
        <v>0</v>
      </c>
      <c r="CS107" s="172">
        <f t="shared" si="235"/>
        <v>0</v>
      </c>
      <c r="CT107" s="172">
        <f t="shared" si="235"/>
        <v>0</v>
      </c>
      <c r="CU107" s="172">
        <f t="shared" si="235"/>
        <v>0</v>
      </c>
      <c r="CV107" s="172">
        <f t="shared" si="235"/>
        <v>0</v>
      </c>
      <c r="CW107" s="172">
        <f t="shared" si="235"/>
        <v>0</v>
      </c>
      <c r="CX107" s="172">
        <f t="shared" si="235"/>
        <v>0</v>
      </c>
      <c r="CY107" s="173">
        <f t="shared" si="235"/>
        <v>0</v>
      </c>
    </row>
    <row r="108" spans="2:103" x14ac:dyDescent="0.25">
      <c r="H108" s="160" t="s">
        <v>106</v>
      </c>
      <c r="I108" s="165"/>
      <c r="J108" s="166"/>
      <c r="K108" s="172">
        <f t="shared" si="236"/>
        <v>0</v>
      </c>
      <c r="L108" s="172">
        <f t="shared" si="237"/>
        <v>0</v>
      </c>
      <c r="M108" s="172">
        <f t="shared" si="237"/>
        <v>0</v>
      </c>
      <c r="N108" s="172">
        <f t="shared" si="237"/>
        <v>0</v>
      </c>
      <c r="O108" s="172">
        <f t="shared" si="237"/>
        <v>0</v>
      </c>
      <c r="P108" s="172">
        <f t="shared" si="237"/>
        <v>0</v>
      </c>
      <c r="Q108" s="172">
        <f t="shared" si="237"/>
        <v>0</v>
      </c>
      <c r="R108" s="172">
        <f t="shared" si="237"/>
        <v>0</v>
      </c>
      <c r="S108" s="172">
        <f t="shared" si="237"/>
        <v>0</v>
      </c>
      <c r="T108" s="172">
        <f t="shared" si="237"/>
        <v>0</v>
      </c>
      <c r="U108" s="172">
        <f t="shared" si="237"/>
        <v>0</v>
      </c>
      <c r="V108" s="172">
        <f t="shared" si="237"/>
        <v>0</v>
      </c>
      <c r="W108" s="172">
        <f t="shared" si="237"/>
        <v>0</v>
      </c>
      <c r="X108" s="172">
        <f t="shared" si="237"/>
        <v>0</v>
      </c>
      <c r="Y108" s="172">
        <f t="shared" si="237"/>
        <v>0</v>
      </c>
      <c r="Z108" s="172">
        <f t="shared" si="237"/>
        <v>0</v>
      </c>
      <c r="AA108" s="172">
        <f t="shared" si="237"/>
        <v>0</v>
      </c>
      <c r="AB108" s="172">
        <f t="shared" si="237"/>
        <v>0</v>
      </c>
      <c r="AC108" s="172">
        <f t="shared" si="237"/>
        <v>0</v>
      </c>
      <c r="AD108" s="172">
        <f t="shared" si="237"/>
        <v>0</v>
      </c>
      <c r="AE108" s="172">
        <f t="shared" si="237"/>
        <v>0</v>
      </c>
      <c r="AF108" s="172">
        <f t="shared" si="237"/>
        <v>0</v>
      </c>
      <c r="AG108" s="172">
        <f t="shared" si="237"/>
        <v>0</v>
      </c>
      <c r="AH108" s="172">
        <f t="shared" si="237"/>
        <v>0</v>
      </c>
      <c r="AI108" s="172">
        <f t="shared" si="237"/>
        <v>0</v>
      </c>
      <c r="AJ108" s="172">
        <f t="shared" si="237"/>
        <v>0</v>
      </c>
      <c r="AK108" s="172">
        <f t="shared" si="237"/>
        <v>0</v>
      </c>
      <c r="AL108" s="172">
        <f t="shared" si="237"/>
        <v>0</v>
      </c>
      <c r="AM108" s="172">
        <f t="shared" si="237"/>
        <v>0</v>
      </c>
      <c r="AN108" s="172">
        <f t="shared" si="237"/>
        <v>0</v>
      </c>
      <c r="AO108" s="172">
        <f t="shared" si="237"/>
        <v>0</v>
      </c>
      <c r="AP108" s="172">
        <f t="shared" si="237"/>
        <v>0</v>
      </c>
      <c r="AQ108" s="172">
        <f t="shared" si="237"/>
        <v>0</v>
      </c>
      <c r="AR108" s="172">
        <f t="shared" si="237"/>
        <v>0</v>
      </c>
      <c r="AS108" s="172">
        <f t="shared" si="237"/>
        <v>0</v>
      </c>
      <c r="AT108" s="172">
        <f t="shared" si="237"/>
        <v>0</v>
      </c>
      <c r="AU108" s="172">
        <f t="shared" si="237"/>
        <v>1.06</v>
      </c>
      <c r="AV108" s="172">
        <f t="shared" si="237"/>
        <v>1.06</v>
      </c>
      <c r="AW108" s="172">
        <f t="shared" si="237"/>
        <v>1.06</v>
      </c>
      <c r="AX108" s="172">
        <f t="shared" si="237"/>
        <v>1.06</v>
      </c>
      <c r="AY108" s="172">
        <f t="shared" si="237"/>
        <v>1.06</v>
      </c>
      <c r="AZ108" s="172">
        <f t="shared" si="237"/>
        <v>1.06</v>
      </c>
      <c r="BA108" s="172">
        <f t="shared" si="237"/>
        <v>1.06</v>
      </c>
      <c r="BB108" s="172">
        <f t="shared" si="237"/>
        <v>1.06</v>
      </c>
      <c r="BC108" s="172">
        <f t="shared" si="237"/>
        <v>1.06</v>
      </c>
      <c r="BD108" s="172">
        <f t="shared" si="237"/>
        <v>1.06</v>
      </c>
      <c r="BE108" s="172">
        <f t="shared" si="237"/>
        <v>1.06</v>
      </c>
      <c r="BF108" s="172">
        <f t="shared" si="237"/>
        <v>1.06</v>
      </c>
      <c r="BG108" s="172">
        <f t="shared" si="237"/>
        <v>1.0900000000000001</v>
      </c>
      <c r="BH108" s="172">
        <f t="shared" si="237"/>
        <v>1.0900000000000001</v>
      </c>
      <c r="BI108" s="172">
        <f t="shared" si="237"/>
        <v>1.0900000000000001</v>
      </c>
      <c r="BJ108" s="172">
        <f t="shared" si="237"/>
        <v>1.0900000000000001</v>
      </c>
      <c r="BK108" s="172">
        <f t="shared" si="237"/>
        <v>1.0900000000000001</v>
      </c>
      <c r="BL108" s="172">
        <f t="shared" si="237"/>
        <v>1.0900000000000001</v>
      </c>
      <c r="BM108" s="172">
        <f t="shared" si="237"/>
        <v>1.0900000000000001</v>
      </c>
      <c r="BN108" s="172">
        <f t="shared" si="237"/>
        <v>0</v>
      </c>
      <c r="BO108" s="172">
        <f t="shared" si="237"/>
        <v>0</v>
      </c>
      <c r="BP108" s="172">
        <f t="shared" si="237"/>
        <v>0</v>
      </c>
      <c r="BQ108" s="172">
        <f t="shared" si="237"/>
        <v>0</v>
      </c>
      <c r="BR108" s="172">
        <f t="shared" si="237"/>
        <v>0</v>
      </c>
      <c r="BS108" s="172">
        <f t="shared" si="237"/>
        <v>0</v>
      </c>
      <c r="BT108" s="172">
        <f t="shared" si="237"/>
        <v>0</v>
      </c>
      <c r="BU108" s="172">
        <f t="shared" si="237"/>
        <v>0</v>
      </c>
      <c r="BV108" s="172">
        <f t="shared" si="237"/>
        <v>0</v>
      </c>
      <c r="BW108" s="172">
        <f t="shared" si="237"/>
        <v>0</v>
      </c>
      <c r="BX108" s="172">
        <f t="shared" si="235"/>
        <v>0</v>
      </c>
      <c r="BY108" s="172">
        <f t="shared" si="235"/>
        <v>0</v>
      </c>
      <c r="BZ108" s="172">
        <f t="shared" si="235"/>
        <v>0</v>
      </c>
      <c r="CA108" s="172">
        <f t="shared" si="235"/>
        <v>0</v>
      </c>
      <c r="CB108" s="172">
        <f t="shared" si="235"/>
        <v>0</v>
      </c>
      <c r="CC108" s="172">
        <f t="shared" si="235"/>
        <v>0</v>
      </c>
      <c r="CD108" s="172">
        <f t="shared" si="235"/>
        <v>0</v>
      </c>
      <c r="CE108" s="172">
        <f t="shared" si="235"/>
        <v>0</v>
      </c>
      <c r="CF108" s="172">
        <f t="shared" si="235"/>
        <v>0</v>
      </c>
      <c r="CG108" s="172">
        <f t="shared" si="235"/>
        <v>0</v>
      </c>
      <c r="CH108" s="172">
        <f t="shared" si="235"/>
        <v>0</v>
      </c>
      <c r="CI108" s="172">
        <f t="shared" si="235"/>
        <v>0</v>
      </c>
      <c r="CJ108" s="172">
        <f t="shared" si="235"/>
        <v>0</v>
      </c>
      <c r="CK108" s="172">
        <f t="shared" si="235"/>
        <v>0</v>
      </c>
      <c r="CL108" s="172">
        <f t="shared" si="235"/>
        <v>0</v>
      </c>
      <c r="CM108" s="172">
        <f t="shared" si="235"/>
        <v>0</v>
      </c>
      <c r="CN108" s="172">
        <f t="shared" si="235"/>
        <v>0</v>
      </c>
      <c r="CO108" s="172">
        <f t="shared" si="235"/>
        <v>0</v>
      </c>
      <c r="CP108" s="172">
        <f t="shared" si="235"/>
        <v>0</v>
      </c>
      <c r="CQ108" s="172">
        <f t="shared" si="235"/>
        <v>0</v>
      </c>
      <c r="CR108" s="172">
        <f t="shared" si="235"/>
        <v>0</v>
      </c>
      <c r="CS108" s="172">
        <f t="shared" si="235"/>
        <v>0</v>
      </c>
      <c r="CT108" s="172">
        <f t="shared" si="235"/>
        <v>0</v>
      </c>
      <c r="CU108" s="172">
        <f t="shared" si="235"/>
        <v>0</v>
      </c>
      <c r="CV108" s="172">
        <f t="shared" si="235"/>
        <v>0</v>
      </c>
      <c r="CW108" s="172">
        <f t="shared" si="235"/>
        <v>0</v>
      </c>
      <c r="CX108" s="172">
        <f t="shared" si="235"/>
        <v>0</v>
      </c>
      <c r="CY108" s="173">
        <f t="shared" si="235"/>
        <v>0</v>
      </c>
    </row>
    <row r="109" spans="2:103" x14ac:dyDescent="0.25">
      <c r="H109" s="160" t="s">
        <v>107</v>
      </c>
      <c r="I109" s="165"/>
      <c r="J109" s="166"/>
      <c r="K109" s="172">
        <f t="shared" si="236"/>
        <v>0</v>
      </c>
      <c r="L109" s="172">
        <f t="shared" si="237"/>
        <v>0</v>
      </c>
      <c r="M109" s="172">
        <f t="shared" si="237"/>
        <v>0</v>
      </c>
      <c r="N109" s="172">
        <f t="shared" si="237"/>
        <v>0</v>
      </c>
      <c r="O109" s="172">
        <f t="shared" si="237"/>
        <v>0</v>
      </c>
      <c r="P109" s="172">
        <f t="shared" si="237"/>
        <v>0</v>
      </c>
      <c r="Q109" s="172">
        <f t="shared" si="237"/>
        <v>0</v>
      </c>
      <c r="R109" s="172">
        <f t="shared" si="237"/>
        <v>0</v>
      </c>
      <c r="S109" s="172">
        <f t="shared" si="237"/>
        <v>0</v>
      </c>
      <c r="T109" s="172">
        <f t="shared" si="237"/>
        <v>0</v>
      </c>
      <c r="U109" s="172">
        <f t="shared" si="237"/>
        <v>0</v>
      </c>
      <c r="V109" s="172">
        <f t="shared" si="237"/>
        <v>0</v>
      </c>
      <c r="W109" s="172">
        <f t="shared" si="237"/>
        <v>0</v>
      </c>
      <c r="X109" s="172">
        <f t="shared" si="237"/>
        <v>0</v>
      </c>
      <c r="Y109" s="172">
        <f t="shared" si="237"/>
        <v>0</v>
      </c>
      <c r="Z109" s="172">
        <f t="shared" si="237"/>
        <v>0</v>
      </c>
      <c r="AA109" s="172">
        <f t="shared" si="237"/>
        <v>0</v>
      </c>
      <c r="AB109" s="172">
        <f t="shared" si="237"/>
        <v>0</v>
      </c>
      <c r="AC109" s="172">
        <f t="shared" si="237"/>
        <v>0</v>
      </c>
      <c r="AD109" s="172">
        <f t="shared" si="237"/>
        <v>0</v>
      </c>
      <c r="AE109" s="172">
        <f t="shared" si="237"/>
        <v>0</v>
      </c>
      <c r="AF109" s="172">
        <f t="shared" si="237"/>
        <v>0</v>
      </c>
      <c r="AG109" s="172">
        <f t="shared" si="237"/>
        <v>0</v>
      </c>
      <c r="AH109" s="172">
        <f t="shared" si="237"/>
        <v>0</v>
      </c>
      <c r="AI109" s="172">
        <f t="shared" si="237"/>
        <v>0</v>
      </c>
      <c r="AJ109" s="172">
        <f t="shared" si="237"/>
        <v>0</v>
      </c>
      <c r="AK109" s="172">
        <f t="shared" si="237"/>
        <v>0</v>
      </c>
      <c r="AL109" s="172">
        <f t="shared" si="237"/>
        <v>0</v>
      </c>
      <c r="AM109" s="172">
        <f t="shared" si="237"/>
        <v>0</v>
      </c>
      <c r="AN109" s="172">
        <f t="shared" si="237"/>
        <v>0</v>
      </c>
      <c r="AO109" s="172">
        <f t="shared" si="237"/>
        <v>0</v>
      </c>
      <c r="AP109" s="172">
        <f t="shared" si="237"/>
        <v>0</v>
      </c>
      <c r="AQ109" s="172">
        <f t="shared" si="237"/>
        <v>0</v>
      </c>
      <c r="AR109" s="172">
        <f t="shared" si="237"/>
        <v>0</v>
      </c>
      <c r="AS109" s="172">
        <f t="shared" si="237"/>
        <v>0</v>
      </c>
      <c r="AT109" s="172">
        <f t="shared" si="237"/>
        <v>0</v>
      </c>
      <c r="AU109" s="172">
        <f t="shared" si="237"/>
        <v>0</v>
      </c>
      <c r="AV109" s="172">
        <f t="shared" si="237"/>
        <v>0</v>
      </c>
      <c r="AW109" s="172">
        <f t="shared" si="237"/>
        <v>0</v>
      </c>
      <c r="AX109" s="172">
        <f t="shared" si="237"/>
        <v>0</v>
      </c>
      <c r="AY109" s="172">
        <f t="shared" si="237"/>
        <v>0</v>
      </c>
      <c r="AZ109" s="172">
        <f t="shared" si="237"/>
        <v>0</v>
      </c>
      <c r="BA109" s="172">
        <f t="shared" si="237"/>
        <v>1.0900000000000001</v>
      </c>
      <c r="BB109" s="172">
        <f t="shared" si="237"/>
        <v>1.0900000000000001</v>
      </c>
      <c r="BC109" s="172">
        <f t="shared" si="237"/>
        <v>1.0900000000000001</v>
      </c>
      <c r="BD109" s="172">
        <f t="shared" si="237"/>
        <v>1.0900000000000001</v>
      </c>
      <c r="BE109" s="172">
        <f t="shared" si="237"/>
        <v>1.0900000000000001</v>
      </c>
      <c r="BF109" s="172">
        <f t="shared" si="237"/>
        <v>1.0900000000000001</v>
      </c>
      <c r="BG109" s="172">
        <f t="shared" si="237"/>
        <v>1.0900000000000001</v>
      </c>
      <c r="BH109" s="172">
        <f t="shared" si="237"/>
        <v>1.0900000000000001</v>
      </c>
      <c r="BI109" s="172">
        <f t="shared" si="237"/>
        <v>1.0900000000000001</v>
      </c>
      <c r="BJ109" s="172">
        <f t="shared" si="237"/>
        <v>1.0900000000000001</v>
      </c>
      <c r="BK109" s="172">
        <f t="shared" si="237"/>
        <v>1.0900000000000001</v>
      </c>
      <c r="BL109" s="172">
        <f t="shared" si="237"/>
        <v>1.0900000000000001</v>
      </c>
      <c r="BM109" s="172">
        <f t="shared" si="237"/>
        <v>1.1200000000000001</v>
      </c>
      <c r="BN109" s="172">
        <f t="shared" si="237"/>
        <v>0</v>
      </c>
      <c r="BO109" s="172">
        <f t="shared" si="237"/>
        <v>0</v>
      </c>
      <c r="BP109" s="172">
        <f t="shared" si="237"/>
        <v>0</v>
      </c>
      <c r="BQ109" s="172">
        <f t="shared" si="237"/>
        <v>0</v>
      </c>
      <c r="BR109" s="172">
        <f t="shared" si="237"/>
        <v>0</v>
      </c>
      <c r="BS109" s="172">
        <f t="shared" si="237"/>
        <v>0</v>
      </c>
      <c r="BT109" s="172">
        <f t="shared" si="237"/>
        <v>0</v>
      </c>
      <c r="BU109" s="172">
        <f t="shared" si="237"/>
        <v>0</v>
      </c>
      <c r="BV109" s="172">
        <f t="shared" si="237"/>
        <v>0</v>
      </c>
      <c r="BW109" s="172">
        <f t="shared" si="237"/>
        <v>0</v>
      </c>
      <c r="BX109" s="172">
        <f t="shared" si="235"/>
        <v>0</v>
      </c>
      <c r="BY109" s="172">
        <f t="shared" si="235"/>
        <v>0</v>
      </c>
      <c r="BZ109" s="172">
        <f t="shared" si="235"/>
        <v>0</v>
      </c>
      <c r="CA109" s="172">
        <f t="shared" si="235"/>
        <v>0</v>
      </c>
      <c r="CB109" s="172">
        <f t="shared" si="235"/>
        <v>0</v>
      </c>
      <c r="CC109" s="172">
        <f t="shared" si="235"/>
        <v>0</v>
      </c>
      <c r="CD109" s="172">
        <f t="shared" si="235"/>
        <v>0</v>
      </c>
      <c r="CE109" s="172">
        <f t="shared" si="235"/>
        <v>0</v>
      </c>
      <c r="CF109" s="172">
        <f t="shared" si="235"/>
        <v>0</v>
      </c>
      <c r="CG109" s="172">
        <f t="shared" si="235"/>
        <v>0</v>
      </c>
      <c r="CH109" s="172">
        <f t="shared" si="235"/>
        <v>0</v>
      </c>
      <c r="CI109" s="172">
        <f t="shared" si="235"/>
        <v>0</v>
      </c>
      <c r="CJ109" s="172">
        <f t="shared" si="235"/>
        <v>0</v>
      </c>
      <c r="CK109" s="172">
        <f t="shared" si="235"/>
        <v>0</v>
      </c>
      <c r="CL109" s="172">
        <f t="shared" si="235"/>
        <v>0</v>
      </c>
      <c r="CM109" s="172">
        <f t="shared" si="235"/>
        <v>0</v>
      </c>
      <c r="CN109" s="172">
        <f t="shared" si="235"/>
        <v>0</v>
      </c>
      <c r="CO109" s="172">
        <f t="shared" si="235"/>
        <v>0</v>
      </c>
      <c r="CP109" s="172">
        <f t="shared" si="235"/>
        <v>0</v>
      </c>
      <c r="CQ109" s="172">
        <f t="shared" si="235"/>
        <v>0</v>
      </c>
      <c r="CR109" s="172">
        <f t="shared" si="235"/>
        <v>0</v>
      </c>
      <c r="CS109" s="172">
        <f t="shared" si="235"/>
        <v>0</v>
      </c>
      <c r="CT109" s="172">
        <f t="shared" si="235"/>
        <v>0</v>
      </c>
      <c r="CU109" s="172">
        <f t="shared" si="235"/>
        <v>0</v>
      </c>
      <c r="CV109" s="172">
        <f t="shared" si="235"/>
        <v>0</v>
      </c>
      <c r="CW109" s="172">
        <f t="shared" si="235"/>
        <v>0</v>
      </c>
      <c r="CX109" s="172">
        <f t="shared" si="235"/>
        <v>0</v>
      </c>
      <c r="CY109" s="173">
        <f t="shared" si="235"/>
        <v>0</v>
      </c>
    </row>
    <row r="110" spans="2:103" x14ac:dyDescent="0.25">
      <c r="H110" s="160"/>
      <c r="I110" s="165"/>
      <c r="J110" s="166"/>
      <c r="K110" s="172"/>
      <c r="L110" s="172"/>
      <c r="M110" s="172"/>
      <c r="N110" s="172"/>
      <c r="O110" s="172"/>
      <c r="P110" s="172"/>
      <c r="Q110" s="172"/>
      <c r="R110" s="172"/>
      <c r="S110" s="172"/>
      <c r="T110" s="172"/>
      <c r="U110" s="172"/>
      <c r="V110" s="172"/>
      <c r="W110" s="172"/>
      <c r="X110" s="172"/>
      <c r="Y110" s="172"/>
      <c r="Z110" s="172"/>
      <c r="AA110" s="172"/>
      <c r="AB110" s="172"/>
      <c r="AC110" s="172"/>
      <c r="AD110" s="172"/>
      <c r="AE110" s="172"/>
      <c r="AF110" s="172"/>
      <c r="AG110" s="172"/>
      <c r="AH110" s="172"/>
      <c r="AI110" s="172"/>
      <c r="AJ110" s="172"/>
      <c r="AK110" s="172"/>
      <c r="AL110" s="172"/>
      <c r="AM110" s="172"/>
      <c r="AN110" s="172"/>
      <c r="AO110" s="172"/>
      <c r="AP110" s="172"/>
      <c r="AQ110" s="172"/>
      <c r="AR110" s="172"/>
      <c r="AS110" s="172"/>
      <c r="AT110" s="172"/>
      <c r="AU110" s="172"/>
      <c r="AV110" s="172"/>
      <c r="AW110" s="172"/>
      <c r="AX110" s="172"/>
      <c r="AY110" s="172"/>
      <c r="AZ110" s="172"/>
      <c r="BA110" s="172"/>
      <c r="BB110" s="172"/>
      <c r="BC110" s="172"/>
      <c r="BD110" s="172"/>
      <c r="BE110" s="172"/>
      <c r="BF110" s="172"/>
      <c r="BG110" s="172"/>
      <c r="BH110" s="172"/>
      <c r="BI110" s="172"/>
      <c r="BJ110" s="172"/>
      <c r="BK110" s="172"/>
      <c r="BL110" s="172"/>
      <c r="BM110" s="172"/>
      <c r="BN110" s="172"/>
      <c r="BO110" s="172"/>
      <c r="BP110" s="172"/>
      <c r="BQ110" s="172"/>
      <c r="BR110" s="172"/>
      <c r="BS110" s="172"/>
      <c r="BT110" s="172"/>
      <c r="BU110" s="172"/>
      <c r="BV110" s="172"/>
      <c r="BW110" s="172"/>
      <c r="BX110" s="172"/>
      <c r="BY110" s="172"/>
      <c r="BZ110" s="172"/>
      <c r="CA110" s="172"/>
      <c r="CB110" s="172"/>
      <c r="CC110" s="172"/>
      <c r="CD110" s="172"/>
      <c r="CE110" s="172"/>
      <c r="CF110" s="172"/>
      <c r="CG110" s="172"/>
      <c r="CH110" s="172"/>
      <c r="CI110" s="172"/>
      <c r="CJ110" s="172"/>
      <c r="CK110" s="172"/>
      <c r="CL110" s="172"/>
      <c r="CM110" s="172"/>
      <c r="CN110" s="172"/>
      <c r="CO110" s="172"/>
      <c r="CP110" s="172"/>
      <c r="CQ110" s="172"/>
      <c r="CR110" s="172"/>
      <c r="CS110" s="172"/>
      <c r="CT110" s="172"/>
      <c r="CU110" s="172"/>
      <c r="CV110" s="172"/>
      <c r="CW110" s="172"/>
      <c r="CX110" s="172"/>
      <c r="CY110" s="173"/>
    </row>
    <row r="111" spans="2:103" x14ac:dyDescent="0.25">
      <c r="H111" s="160" t="s">
        <v>120</v>
      </c>
      <c r="I111" s="165"/>
      <c r="J111" s="166"/>
      <c r="K111" s="174">
        <f>(AND(K$2&gt;='Accom_Phase Schedule'!$E65,K$2&lt;=$C$96))*MIN('Accom_Phase Schedule'!$G65+J111,'Accom_Phase Schedule'!$C65-'Accom_Phase Schedule'!$H65)</f>
        <v>0</v>
      </c>
      <c r="L111" s="174">
        <f>(AND(L$2&gt;='Accom_Phase Schedule'!$E65,L$2&lt;=$C$96))*MIN('Accom_Phase Schedule'!$G65+K111,'Accom_Phase Schedule'!$C65-'Accom_Phase Schedule'!$H65)</f>
        <v>0</v>
      </c>
      <c r="M111" s="174">
        <f>(AND(M$2&gt;='Accom_Phase Schedule'!$E65,M$2&lt;=$C$96))*MIN('Accom_Phase Schedule'!$G65+L111,'Accom_Phase Schedule'!$C65-'Accom_Phase Schedule'!$H65)</f>
        <v>0</v>
      </c>
      <c r="N111" s="174">
        <f>(AND(N$2&gt;='Accom_Phase Schedule'!$E65,N$2&lt;=$C$96))*MIN('Accom_Phase Schedule'!$G65+M111,'Accom_Phase Schedule'!$C65-'Accom_Phase Schedule'!$H65)</f>
        <v>0</v>
      </c>
      <c r="O111" s="174">
        <f>(AND(O$2&gt;='Accom_Phase Schedule'!$E65,O$2&lt;=$C$96))*MIN('Accom_Phase Schedule'!$G65+N111,'Accom_Phase Schedule'!$C65-'Accom_Phase Schedule'!$H65)</f>
        <v>0</v>
      </c>
      <c r="P111" s="174">
        <f>(AND(P$2&gt;='Accom_Phase Schedule'!$E65,P$2&lt;=$C$96))*MIN('Accom_Phase Schedule'!$G65+O111,'Accom_Phase Schedule'!$C65-'Accom_Phase Schedule'!$H65)</f>
        <v>0</v>
      </c>
      <c r="Q111" s="174">
        <f>(AND(Q$2&gt;='Accom_Phase Schedule'!$E65,Q$2&lt;=$C$96))*MIN('Accom_Phase Schedule'!$G65+P111,'Accom_Phase Schedule'!$C65-'Accom_Phase Schedule'!$H65)</f>
        <v>0</v>
      </c>
      <c r="R111" s="174">
        <f>(AND(R$2&gt;='Accom_Phase Schedule'!$E65,R$2&lt;=$C$96))*MIN('Accom_Phase Schedule'!$G65+Q111,'Accom_Phase Schedule'!$C65-'Accom_Phase Schedule'!$H65)</f>
        <v>0</v>
      </c>
      <c r="S111" s="174">
        <f>(AND(S$2&gt;='Accom_Phase Schedule'!$E65,S$2&lt;=$C$96))*MIN('Accom_Phase Schedule'!$G65+R111,'Accom_Phase Schedule'!$C65-'Accom_Phase Schedule'!$H65)</f>
        <v>0</v>
      </c>
      <c r="T111" s="174">
        <f>(AND(T$2&gt;='Accom_Phase Schedule'!$E65,T$2&lt;=$C$96))*MIN('Accom_Phase Schedule'!$G65+S111,'Accom_Phase Schedule'!$C65-'Accom_Phase Schedule'!$H65)</f>
        <v>0</v>
      </c>
      <c r="U111" s="174">
        <f>(AND(U$2&gt;='Accom_Phase Schedule'!$E65,U$2&lt;=$C$96))*MIN('Accom_Phase Schedule'!$G65+T111,'Accom_Phase Schedule'!$C65-'Accom_Phase Schedule'!$H65)</f>
        <v>0</v>
      </c>
      <c r="V111" s="174">
        <f>(AND(V$2&gt;='Accom_Phase Schedule'!$E65,V$2&lt;=$C$96))*MIN('Accom_Phase Schedule'!$G65+U111,'Accom_Phase Schedule'!$C65-'Accom_Phase Schedule'!$H65)</f>
        <v>0</v>
      </c>
      <c r="W111" s="174">
        <f>(AND(W$2&gt;='Accom_Phase Schedule'!$E65,W$2&lt;=$C$96))*MIN('Accom_Phase Schedule'!$G65+V111,'Accom_Phase Schedule'!$C65-'Accom_Phase Schedule'!$H65)</f>
        <v>0</v>
      </c>
      <c r="X111" s="174">
        <f>(AND(X$2&gt;='Accom_Phase Schedule'!$E65,X$2&lt;=$C$96))*MIN('Accom_Phase Schedule'!$G65+W111,'Accom_Phase Schedule'!$C65-'Accom_Phase Schedule'!$H65)</f>
        <v>0</v>
      </c>
      <c r="Y111" s="174">
        <f>(AND(Y$2&gt;='Accom_Phase Schedule'!$E65,Y$2&lt;=$C$96))*MIN('Accom_Phase Schedule'!$G65+X111,'Accom_Phase Schedule'!$C65-'Accom_Phase Schedule'!$H65)</f>
        <v>0</v>
      </c>
      <c r="Z111" s="174">
        <f>(AND(Z$2&gt;='Accom_Phase Schedule'!$E65,Z$2&lt;=$C$96))*MIN('Accom_Phase Schedule'!$G65+Y111,'Accom_Phase Schedule'!$C65-'Accom_Phase Schedule'!$H65)</f>
        <v>0</v>
      </c>
      <c r="AA111" s="174">
        <f>(AND(AA$2&gt;='Accom_Phase Schedule'!$E65,AA$2&lt;=$C$96))*MIN('Accom_Phase Schedule'!$G65+Z111,'Accom_Phase Schedule'!$C65-'Accom_Phase Schedule'!$H65)</f>
        <v>0</v>
      </c>
      <c r="AB111" s="174">
        <f>(AND(AB$2&gt;='Accom_Phase Schedule'!$E65,AB$2&lt;=$C$96))*MIN('Accom_Phase Schedule'!$G65+AA111,'Accom_Phase Schedule'!$C65-'Accom_Phase Schedule'!$H65)</f>
        <v>0</v>
      </c>
      <c r="AC111" s="174">
        <f>(AND(AC$2&gt;='Accom_Phase Schedule'!$E65,AC$2&lt;=$C$96))*MIN('Accom_Phase Schedule'!$G65+AB111,'Accom_Phase Schedule'!$C65-'Accom_Phase Schedule'!$H65)</f>
        <v>0</v>
      </c>
      <c r="AD111" s="174">
        <f>(AND(AD$2&gt;='Accom_Phase Schedule'!$E65,AD$2&lt;=$C$96))*MIN('Accom_Phase Schedule'!$G65+AC111,'Accom_Phase Schedule'!$C65-'Accom_Phase Schedule'!$H65)</f>
        <v>0</v>
      </c>
      <c r="AE111" s="174">
        <f>(AND(AE$2&gt;='Accom_Phase Schedule'!$E65,AE$2&lt;=$C$96))*MIN('Accom_Phase Schedule'!$G65+AD111,'Accom_Phase Schedule'!$C65-'Accom_Phase Schedule'!$H65)</f>
        <v>0</v>
      </c>
      <c r="AF111" s="174">
        <f>(AND(AF$2&gt;='Accom_Phase Schedule'!$E65,AF$2&lt;=$C$96))*MIN('Accom_Phase Schedule'!$G65+AE111,'Accom_Phase Schedule'!$C65-'Accom_Phase Schedule'!$H65)</f>
        <v>0</v>
      </c>
      <c r="AG111" s="174">
        <f>(AND(AG$2&gt;='Accom_Phase Schedule'!$E65,AG$2&lt;=$C$96))*MIN('Accom_Phase Schedule'!$G65+AF111,'Accom_Phase Schedule'!$C65-'Accom_Phase Schedule'!$H65)</f>
        <v>0</v>
      </c>
      <c r="AH111" s="174">
        <f>(AND(AH$2&gt;='Accom_Phase Schedule'!$E65,AH$2&lt;=$C$96))*MIN('Accom_Phase Schedule'!$G65+AG111,'Accom_Phase Schedule'!$C65-'Accom_Phase Schedule'!$H65)</f>
        <v>0</v>
      </c>
      <c r="AI111" s="174">
        <f>(AND(AI$2&gt;='Accom_Phase Schedule'!$E65,AI$2&lt;=$C$96))*MIN('Accom_Phase Schedule'!$G65+AH111,'Accom_Phase Schedule'!$C65-'Accom_Phase Schedule'!$H65)</f>
        <v>113</v>
      </c>
      <c r="AJ111" s="174">
        <f>(AND(AJ$2&gt;='Accom_Phase Schedule'!$E65,AJ$2&lt;=$C$96))*MIN('Accom_Phase Schedule'!$G65+AI111,'Accom_Phase Schedule'!$C65-'Accom_Phase Schedule'!$H65)</f>
        <v>226</v>
      </c>
      <c r="AK111" s="174">
        <f>(AND(AK$2&gt;='Accom_Phase Schedule'!$E65,AK$2&lt;=$C$96))*MIN('Accom_Phase Schedule'!$G65+AJ111,'Accom_Phase Schedule'!$C65-'Accom_Phase Schedule'!$H65)</f>
        <v>339</v>
      </c>
      <c r="AL111" s="174">
        <f>(AND(AL$2&gt;='Accom_Phase Schedule'!$E65,AL$2&lt;=$C$96))*MIN('Accom_Phase Schedule'!$G65+AK111,'Accom_Phase Schedule'!$C65-'Accom_Phase Schedule'!$H65)</f>
        <v>441</v>
      </c>
      <c r="AM111" s="174">
        <f>(AND(AM$2&gt;='Accom_Phase Schedule'!$E65,AM$2&lt;=$C$96))*MIN('Accom_Phase Schedule'!$G65+AL111,'Accom_Phase Schedule'!$C65-'Accom_Phase Schedule'!$H65)</f>
        <v>441</v>
      </c>
      <c r="AN111" s="174">
        <f>(AND(AN$2&gt;='Accom_Phase Schedule'!$E65,AN$2&lt;=$C$96))*MIN('Accom_Phase Schedule'!$G65+AM111,'Accom_Phase Schedule'!$C65-'Accom_Phase Schedule'!$H65)</f>
        <v>441</v>
      </c>
      <c r="AO111" s="174">
        <f>(AND(AO$2&gt;='Accom_Phase Schedule'!$E65,AO$2&lt;=$C$96))*MIN('Accom_Phase Schedule'!$G65+AN111,'Accom_Phase Schedule'!$C65-'Accom_Phase Schedule'!$H65)</f>
        <v>441</v>
      </c>
      <c r="AP111" s="174">
        <f>(AND(AP$2&gt;='Accom_Phase Schedule'!$E65,AP$2&lt;=$C$96))*MIN('Accom_Phase Schedule'!$G65+AO111,'Accom_Phase Schedule'!$C65-'Accom_Phase Schedule'!$H65)</f>
        <v>441</v>
      </c>
      <c r="AQ111" s="174">
        <f>(AND(AQ$2&gt;='Accom_Phase Schedule'!$E65,AQ$2&lt;=$C$96))*MIN('Accom_Phase Schedule'!$G65+AP111,'Accom_Phase Schedule'!$C65-'Accom_Phase Schedule'!$H65)</f>
        <v>441</v>
      </c>
      <c r="AR111" s="174">
        <f>(AND(AR$2&gt;='Accom_Phase Schedule'!$E65,AR$2&lt;=$C$96))*MIN('Accom_Phase Schedule'!$G65+AQ111,'Accom_Phase Schedule'!$C65-'Accom_Phase Schedule'!$H65)</f>
        <v>441</v>
      </c>
      <c r="AS111" s="174">
        <f>(AND(AS$2&gt;='Accom_Phase Schedule'!$E65,AS$2&lt;=$C$96))*MIN('Accom_Phase Schedule'!$G65+AR111,'Accom_Phase Schedule'!$C65-'Accom_Phase Schedule'!$H65)</f>
        <v>441</v>
      </c>
      <c r="AT111" s="174">
        <f>(AND(AT$2&gt;='Accom_Phase Schedule'!$E65,AT$2&lt;=$C$96))*MIN('Accom_Phase Schedule'!$G65+AS111,'Accom_Phase Schedule'!$C65-'Accom_Phase Schedule'!$H65)</f>
        <v>441</v>
      </c>
      <c r="AU111" s="174">
        <f>(AND(AU$2&gt;='Accom_Phase Schedule'!$E65,AU$2&lt;=$C$96))*MIN('Accom_Phase Schedule'!$G65+AT111,'Accom_Phase Schedule'!$C65-'Accom_Phase Schedule'!$H65)</f>
        <v>441</v>
      </c>
      <c r="AV111" s="174">
        <f>(AND(AV$2&gt;='Accom_Phase Schedule'!$E65,AV$2&lt;=$C$96))*MIN('Accom_Phase Schedule'!$G65+AU111,'Accom_Phase Schedule'!$C65-'Accom_Phase Schedule'!$H65)</f>
        <v>441</v>
      </c>
      <c r="AW111" s="174">
        <f>(AND(AW$2&gt;='Accom_Phase Schedule'!$E65,AW$2&lt;=$C$96))*MIN('Accom_Phase Schedule'!$G65+AV111,'Accom_Phase Schedule'!$C65-'Accom_Phase Schedule'!$H65)</f>
        <v>441</v>
      </c>
      <c r="AX111" s="174">
        <f>(AND(AX$2&gt;='Accom_Phase Schedule'!$E65,AX$2&lt;=$C$96))*MIN('Accom_Phase Schedule'!$G65+AW111,'Accom_Phase Schedule'!$C65-'Accom_Phase Schedule'!$H65)</f>
        <v>441</v>
      </c>
      <c r="AY111" s="174">
        <f>(AND(AY$2&gt;='Accom_Phase Schedule'!$E65,AY$2&lt;=$C$96))*MIN('Accom_Phase Schedule'!$G65+AX111,'Accom_Phase Schedule'!$C65-'Accom_Phase Schedule'!$H65)</f>
        <v>441</v>
      </c>
      <c r="AZ111" s="174">
        <f>(AND(AZ$2&gt;='Accom_Phase Schedule'!$E65,AZ$2&lt;=$C$96))*MIN('Accom_Phase Schedule'!$G65+AY111,'Accom_Phase Schedule'!$C65-'Accom_Phase Schedule'!$H65)</f>
        <v>441</v>
      </c>
      <c r="BA111" s="174">
        <f>(AND(BA$2&gt;='Accom_Phase Schedule'!$E65,BA$2&lt;=$C$96))*MIN('Accom_Phase Schedule'!$G65+AZ111,'Accom_Phase Schedule'!$C65-'Accom_Phase Schedule'!$H65)</f>
        <v>441</v>
      </c>
      <c r="BB111" s="174">
        <f>(AND(BB$2&gt;='Accom_Phase Schedule'!$E65,BB$2&lt;=$C$96))*MIN('Accom_Phase Schedule'!$G65+BA111,'Accom_Phase Schedule'!$C65-'Accom_Phase Schedule'!$H65)</f>
        <v>441</v>
      </c>
      <c r="BC111" s="174">
        <f>(AND(BC$2&gt;='Accom_Phase Schedule'!$E65,BC$2&lt;=$C$96))*MIN('Accom_Phase Schedule'!$G65+BB111,'Accom_Phase Schedule'!$C65-'Accom_Phase Schedule'!$H65)</f>
        <v>441</v>
      </c>
      <c r="BD111" s="174">
        <f>(AND(BD$2&gt;='Accom_Phase Schedule'!$E65,BD$2&lt;=$C$96))*MIN('Accom_Phase Schedule'!$G65+BC111,'Accom_Phase Schedule'!$C65-'Accom_Phase Schedule'!$H65)</f>
        <v>441</v>
      </c>
      <c r="BE111" s="174">
        <f>(AND(BE$2&gt;='Accom_Phase Schedule'!$E65,BE$2&lt;=$C$96))*MIN('Accom_Phase Schedule'!$G65+BD111,'Accom_Phase Schedule'!$C65-'Accom_Phase Schedule'!$H65)</f>
        <v>441</v>
      </c>
      <c r="BF111" s="174">
        <f>(AND(BF$2&gt;='Accom_Phase Schedule'!$E65,BF$2&lt;=$C$96))*MIN('Accom_Phase Schedule'!$G65+BE111,'Accom_Phase Schedule'!$C65-'Accom_Phase Schedule'!$H65)</f>
        <v>441</v>
      </c>
      <c r="BG111" s="174">
        <f>(AND(BG$2&gt;='Accom_Phase Schedule'!$E65,BG$2&lt;=$C$96))*MIN('Accom_Phase Schedule'!$G65+BF111,'Accom_Phase Schedule'!$C65-'Accom_Phase Schedule'!$H65)</f>
        <v>441</v>
      </c>
      <c r="BH111" s="174">
        <f>(AND(BH$2&gt;='Accom_Phase Schedule'!$E65,BH$2&lt;=$C$96))*MIN('Accom_Phase Schedule'!$G65+BG111,'Accom_Phase Schedule'!$C65-'Accom_Phase Schedule'!$H65)</f>
        <v>441</v>
      </c>
      <c r="BI111" s="174">
        <f>(AND(BI$2&gt;='Accom_Phase Schedule'!$E65,BI$2&lt;=$C$96))*MIN('Accom_Phase Schedule'!$G65+BH111,'Accom_Phase Schedule'!$C65-'Accom_Phase Schedule'!$H65)</f>
        <v>441</v>
      </c>
      <c r="BJ111" s="174">
        <f>(AND(BJ$2&gt;='Accom_Phase Schedule'!$E65,BJ$2&lt;=$C$96))*MIN('Accom_Phase Schedule'!$G65+BI111,'Accom_Phase Schedule'!$C65-'Accom_Phase Schedule'!$H65)</f>
        <v>441</v>
      </c>
      <c r="BK111" s="174">
        <f>(AND(BK$2&gt;='Accom_Phase Schedule'!$E65,BK$2&lt;=$C$96))*MIN('Accom_Phase Schedule'!$G65+BJ111,'Accom_Phase Schedule'!$C65-'Accom_Phase Schedule'!$H65)</f>
        <v>441</v>
      </c>
      <c r="BL111" s="174">
        <f>(AND(BL$2&gt;='Accom_Phase Schedule'!$E65,BL$2&lt;=$C$96))*MIN('Accom_Phase Schedule'!$G65+BK111,'Accom_Phase Schedule'!$C65-'Accom_Phase Schedule'!$H65)</f>
        <v>441</v>
      </c>
      <c r="BM111" s="174">
        <f>(AND(BM$2&gt;='Accom_Phase Schedule'!$E65,BM$2&lt;=$C$96))*MIN('Accom_Phase Schedule'!$G65+BL111,'Accom_Phase Schedule'!$C65-'Accom_Phase Schedule'!$H65)</f>
        <v>441</v>
      </c>
      <c r="BN111" s="174">
        <f>(AND(BN$2&gt;='Accom_Phase Schedule'!$E65,BN$2&lt;=$C$96))*MIN('Accom_Phase Schedule'!$G65+BM111,'Accom_Phase Schedule'!$C65-'Accom_Phase Schedule'!$H65)</f>
        <v>0</v>
      </c>
      <c r="BO111" s="174">
        <f>(AND(BO$2&gt;='Accom_Phase Schedule'!$E65,BO$2&lt;=$C$96))*MIN('Accom_Phase Schedule'!$G65+BN111,'Accom_Phase Schedule'!$C65-'Accom_Phase Schedule'!$H65)</f>
        <v>0</v>
      </c>
      <c r="BP111" s="174">
        <f>(AND(BP$2&gt;='Accom_Phase Schedule'!$E65,BP$2&lt;=$C$96))*MIN('Accom_Phase Schedule'!$G65+BO111,'Accom_Phase Schedule'!$C65-'Accom_Phase Schedule'!$H65)</f>
        <v>0</v>
      </c>
      <c r="BQ111" s="174">
        <f>(AND(BQ$2&gt;='Accom_Phase Schedule'!$E65,BQ$2&lt;=$C$96))*MIN('Accom_Phase Schedule'!$G65+BP111,'Accom_Phase Schedule'!$C65-'Accom_Phase Schedule'!$H65)</f>
        <v>0</v>
      </c>
      <c r="BR111" s="174">
        <f>(AND(BR$2&gt;='Accom_Phase Schedule'!$E65,BR$2&lt;=$C$96))*MIN('Accom_Phase Schedule'!$G65+BQ111,'Accom_Phase Schedule'!$C65-'Accom_Phase Schedule'!$H65)</f>
        <v>0</v>
      </c>
      <c r="BS111" s="174">
        <f>(AND(BS$2&gt;='Accom_Phase Schedule'!$E65,BS$2&lt;=$C$96))*MIN('Accom_Phase Schedule'!$G65+BR111,'Accom_Phase Schedule'!$C65-'Accom_Phase Schedule'!$H65)</f>
        <v>0</v>
      </c>
      <c r="BT111" s="174">
        <f>(AND(BT$2&gt;='Accom_Phase Schedule'!$E65,BT$2&lt;=$C$96))*MIN('Accom_Phase Schedule'!$G65+BS111,'Accom_Phase Schedule'!$C65-'Accom_Phase Schedule'!$H65)</f>
        <v>0</v>
      </c>
      <c r="BU111" s="174">
        <f>(AND(BU$2&gt;='Accom_Phase Schedule'!$E65,BU$2&lt;=$C$96))*MIN('Accom_Phase Schedule'!$G65+BT111,'Accom_Phase Schedule'!$C65-'Accom_Phase Schedule'!$H65)</f>
        <v>0</v>
      </c>
      <c r="BV111" s="174">
        <f>(AND(BV$2&gt;='Accom_Phase Schedule'!$E65,BV$2&lt;=$C$96))*MIN('Accom_Phase Schedule'!$G65+BU111,'Accom_Phase Schedule'!$C65-'Accom_Phase Schedule'!$H65)</f>
        <v>0</v>
      </c>
      <c r="BW111" s="174">
        <f>(AND(BW$2&gt;='Accom_Phase Schedule'!$E65,BW$2&lt;=$C$96))*MIN('Accom_Phase Schedule'!$G65+BV111,'Accom_Phase Schedule'!$C65-'Accom_Phase Schedule'!$H65)</f>
        <v>0</v>
      </c>
      <c r="BX111" s="174">
        <f>(AND(BX$2&gt;='Accom_Phase Schedule'!$E65,BX$2&lt;=$C$96))*MIN('Accom_Phase Schedule'!$G65+BW111,'Accom_Phase Schedule'!$C65-'Accom_Phase Schedule'!$H65)</f>
        <v>0</v>
      </c>
      <c r="BY111" s="174">
        <f>(AND(BY$2&gt;='Accom_Phase Schedule'!$E65,BY$2&lt;=$C$96))*MIN('Accom_Phase Schedule'!$G65+BX111,'Accom_Phase Schedule'!$C65-'Accom_Phase Schedule'!$H65)</f>
        <v>0</v>
      </c>
      <c r="BZ111" s="174">
        <f>(AND(BZ$2&gt;='Accom_Phase Schedule'!$E65,BZ$2&lt;=$C$96))*MIN('Accom_Phase Schedule'!$G65+BY111,'Accom_Phase Schedule'!$C65-'Accom_Phase Schedule'!$H65)</f>
        <v>0</v>
      </c>
      <c r="CA111" s="174">
        <f>(AND(CA$2&gt;='Accom_Phase Schedule'!$E65,CA$2&lt;=$C$96))*MIN('Accom_Phase Schedule'!$G65+BZ111,'Accom_Phase Schedule'!$C65-'Accom_Phase Schedule'!$H65)</f>
        <v>0</v>
      </c>
      <c r="CB111" s="174">
        <f>(AND(CB$2&gt;='Accom_Phase Schedule'!$E65,CB$2&lt;=$C$96))*MIN('Accom_Phase Schedule'!$G65+CA111,'Accom_Phase Schedule'!$C65-'Accom_Phase Schedule'!$H65)</f>
        <v>0</v>
      </c>
      <c r="CC111" s="174">
        <f>(AND(CC$2&gt;='Accom_Phase Schedule'!$E65,CC$2&lt;=$C$96))*MIN('Accom_Phase Schedule'!$G65+CB111,'Accom_Phase Schedule'!$C65-'Accom_Phase Schedule'!$H65)</f>
        <v>0</v>
      </c>
      <c r="CD111" s="174">
        <f>(AND(CD$2&gt;='Accom_Phase Schedule'!$E65,CD$2&lt;=$C$96))*MIN('Accom_Phase Schedule'!$G65+CC111,'Accom_Phase Schedule'!$C65-'Accom_Phase Schedule'!$H65)</f>
        <v>0</v>
      </c>
      <c r="CE111" s="174">
        <f>(AND(CE$2&gt;='Accom_Phase Schedule'!$E65,CE$2&lt;=$C$96))*MIN('Accom_Phase Schedule'!$G65+CD111,'Accom_Phase Schedule'!$C65-'Accom_Phase Schedule'!$H65)</f>
        <v>0</v>
      </c>
      <c r="CF111" s="174">
        <f>(AND(CF$2&gt;='Accom_Phase Schedule'!$E65,CF$2&lt;=$C$96))*MIN('Accom_Phase Schedule'!$G65+CE111,'Accom_Phase Schedule'!$C65-'Accom_Phase Schedule'!$H65)</f>
        <v>0</v>
      </c>
      <c r="CG111" s="174">
        <f>(AND(CG$2&gt;='Accom_Phase Schedule'!$E65,CG$2&lt;=$C$96))*MIN('Accom_Phase Schedule'!$G65+CF111,'Accom_Phase Schedule'!$C65-'Accom_Phase Schedule'!$H65)</f>
        <v>0</v>
      </c>
      <c r="CH111" s="174">
        <f>(AND(CH$2&gt;='Accom_Phase Schedule'!$E65,CH$2&lt;=$C$96))*MIN('Accom_Phase Schedule'!$G65+CG111,'Accom_Phase Schedule'!$C65-'Accom_Phase Schedule'!$H65)</f>
        <v>0</v>
      </c>
      <c r="CI111" s="174">
        <f>(AND(CI$2&gt;='Accom_Phase Schedule'!$E65,CI$2&lt;=$C$96))*MIN('Accom_Phase Schedule'!$G65+CH111,'Accom_Phase Schedule'!$C65-'Accom_Phase Schedule'!$H65)</f>
        <v>0</v>
      </c>
      <c r="CJ111" s="174">
        <f>(AND(CJ$2&gt;='Accom_Phase Schedule'!$E65,CJ$2&lt;=$C$96))*MIN('Accom_Phase Schedule'!$G65+CI111,'Accom_Phase Schedule'!$C65-'Accom_Phase Schedule'!$H65)</f>
        <v>0</v>
      </c>
      <c r="CK111" s="174">
        <f>(AND(CK$2&gt;='Accom_Phase Schedule'!$E65,CK$2&lt;=$C$96))*MIN('Accom_Phase Schedule'!$G65+CJ111,'Accom_Phase Schedule'!$C65-'Accom_Phase Schedule'!$H65)</f>
        <v>0</v>
      </c>
      <c r="CL111" s="174">
        <f>(AND(CL$2&gt;='Accom_Phase Schedule'!$E65,CL$2&lt;=$C$96))*MIN('Accom_Phase Schedule'!$G65+CK111,'Accom_Phase Schedule'!$C65-'Accom_Phase Schedule'!$H65)</f>
        <v>0</v>
      </c>
      <c r="CM111" s="174">
        <f>(AND(CM$2&gt;='Accom_Phase Schedule'!$E65,CM$2&lt;=$C$96))*MIN('Accom_Phase Schedule'!$G65+CL111,'Accom_Phase Schedule'!$C65-'Accom_Phase Schedule'!$H65)</f>
        <v>0</v>
      </c>
      <c r="CN111" s="174">
        <f>(AND(CN$2&gt;='Accom_Phase Schedule'!$E65,CN$2&lt;=$C$96))*MIN('Accom_Phase Schedule'!$G65+CM111,'Accom_Phase Schedule'!$C65-'Accom_Phase Schedule'!$H65)</f>
        <v>0</v>
      </c>
      <c r="CO111" s="174">
        <f>(AND(CO$2&gt;='Accom_Phase Schedule'!$E65,CO$2&lt;=$C$96))*MIN('Accom_Phase Schedule'!$G65+CN111,'Accom_Phase Schedule'!$C65-'Accom_Phase Schedule'!$H65)</f>
        <v>0</v>
      </c>
      <c r="CP111" s="174">
        <f>(AND(CP$2&gt;='Accom_Phase Schedule'!$E65,CP$2&lt;=$C$96))*MIN('Accom_Phase Schedule'!$G65+CO111,'Accom_Phase Schedule'!$C65-'Accom_Phase Schedule'!$H65)</f>
        <v>0</v>
      </c>
      <c r="CQ111" s="174">
        <f>(AND(CQ$2&gt;='Accom_Phase Schedule'!$E65,CQ$2&lt;=$C$96))*MIN('Accom_Phase Schedule'!$G65+CP111,'Accom_Phase Schedule'!$C65-'Accom_Phase Schedule'!$H65)</f>
        <v>0</v>
      </c>
      <c r="CR111" s="174">
        <f>(AND(CR$2&gt;='Accom_Phase Schedule'!$E65,CR$2&lt;=$C$96))*MIN('Accom_Phase Schedule'!$G65+CQ111,'Accom_Phase Schedule'!$C65-'Accom_Phase Schedule'!$H65)</f>
        <v>0</v>
      </c>
      <c r="CS111" s="174">
        <f>(AND(CS$2&gt;='Accom_Phase Schedule'!$E65,CS$2&lt;=$C$96))*MIN('Accom_Phase Schedule'!$G65+CR111,'Accom_Phase Schedule'!$C65-'Accom_Phase Schedule'!$H65)</f>
        <v>0</v>
      </c>
      <c r="CT111" s="174">
        <f>(AND(CT$2&gt;='Accom_Phase Schedule'!$E65,CT$2&lt;=$C$96))*MIN('Accom_Phase Schedule'!$G65+CS111,'Accom_Phase Schedule'!$C65-'Accom_Phase Schedule'!$H65)</f>
        <v>0</v>
      </c>
      <c r="CU111" s="174">
        <f>(AND(CU$2&gt;='Accom_Phase Schedule'!$E65,CU$2&lt;=$C$96))*MIN('Accom_Phase Schedule'!$G65+CT111,'Accom_Phase Schedule'!$C65-'Accom_Phase Schedule'!$H65)</f>
        <v>0</v>
      </c>
      <c r="CV111" s="174">
        <f>(AND(CV$2&gt;='Accom_Phase Schedule'!$E65,CV$2&lt;=$C$96))*MIN('Accom_Phase Schedule'!$G65+CU111,'Accom_Phase Schedule'!$C65-'Accom_Phase Schedule'!$H65)</f>
        <v>0</v>
      </c>
      <c r="CW111" s="174">
        <f>(AND(CW$2&gt;='Accom_Phase Schedule'!$E65,CW$2&lt;=$C$96))*MIN('Accom_Phase Schedule'!$G65+CV111,'Accom_Phase Schedule'!$C65-'Accom_Phase Schedule'!$H65)</f>
        <v>0</v>
      </c>
      <c r="CX111" s="174">
        <f>(AND(CX$2&gt;='Accom_Phase Schedule'!$E65,CX$2&lt;=$C$96))*MIN('Accom_Phase Schedule'!$G65+CW111,'Accom_Phase Schedule'!$C65-'Accom_Phase Schedule'!$H65)</f>
        <v>0</v>
      </c>
      <c r="CY111" s="175">
        <f>(AND(CY$2&gt;='Accom_Phase Schedule'!$E65,CY$2&lt;=$C$96))*MIN('Accom_Phase Schedule'!$G65+CX111,'Accom_Phase Schedule'!$C65-'Accom_Phase Schedule'!$H65)</f>
        <v>0</v>
      </c>
    </row>
    <row r="112" spans="2:103" x14ac:dyDescent="0.25">
      <c r="H112" s="160" t="s">
        <v>121</v>
      </c>
      <c r="I112" s="165"/>
      <c r="J112" s="166"/>
      <c r="K112" s="174">
        <f>(AND(K$2&gt;='Accom_Phase Schedule'!$E66,K$2&lt;=$C$96))*MIN('Accom_Phase Schedule'!$G66+J112,'Accom_Phase Schedule'!$C66-'Accom_Phase Schedule'!$H66)</f>
        <v>0</v>
      </c>
      <c r="L112" s="174">
        <f>(AND(L$2&gt;='Accom_Phase Schedule'!$E66,L$2&lt;=$C$96))*MIN('Accom_Phase Schedule'!$G66+K112,'Accom_Phase Schedule'!$C66-'Accom_Phase Schedule'!$H66)</f>
        <v>0</v>
      </c>
      <c r="M112" s="174">
        <f>(AND(M$2&gt;='Accom_Phase Schedule'!$E66,M$2&lt;=$C$96))*MIN('Accom_Phase Schedule'!$G66+L112,'Accom_Phase Schedule'!$C66-'Accom_Phase Schedule'!$H66)</f>
        <v>0</v>
      </c>
      <c r="N112" s="174">
        <f>(AND(N$2&gt;='Accom_Phase Schedule'!$E66,N$2&lt;=$C$96))*MIN('Accom_Phase Schedule'!$G66+M112,'Accom_Phase Schedule'!$C66-'Accom_Phase Schedule'!$H66)</f>
        <v>0</v>
      </c>
      <c r="O112" s="174">
        <f>(AND(O$2&gt;='Accom_Phase Schedule'!$E66,O$2&lt;=$C$96))*MIN('Accom_Phase Schedule'!$G66+N112,'Accom_Phase Schedule'!$C66-'Accom_Phase Schedule'!$H66)</f>
        <v>0</v>
      </c>
      <c r="P112" s="174">
        <f>(AND(P$2&gt;='Accom_Phase Schedule'!$E66,P$2&lt;=$C$96))*MIN('Accom_Phase Schedule'!$G66+O112,'Accom_Phase Schedule'!$C66-'Accom_Phase Schedule'!$H66)</f>
        <v>0</v>
      </c>
      <c r="Q112" s="174">
        <f>(AND(Q$2&gt;='Accom_Phase Schedule'!$E66,Q$2&lt;=$C$96))*MIN('Accom_Phase Schedule'!$G66+P112,'Accom_Phase Schedule'!$C66-'Accom_Phase Schedule'!$H66)</f>
        <v>0</v>
      </c>
      <c r="R112" s="174">
        <f>(AND(R$2&gt;='Accom_Phase Schedule'!$E66,R$2&lt;=$C$96))*MIN('Accom_Phase Schedule'!$G66+Q112,'Accom_Phase Schedule'!$C66-'Accom_Phase Schedule'!$H66)</f>
        <v>0</v>
      </c>
      <c r="S112" s="174">
        <f>(AND(S$2&gt;='Accom_Phase Schedule'!$E66,S$2&lt;=$C$96))*MIN('Accom_Phase Schedule'!$G66+R112,'Accom_Phase Schedule'!$C66-'Accom_Phase Schedule'!$H66)</f>
        <v>0</v>
      </c>
      <c r="T112" s="174">
        <f>(AND(T$2&gt;='Accom_Phase Schedule'!$E66,T$2&lt;=$C$96))*MIN('Accom_Phase Schedule'!$G66+S112,'Accom_Phase Schedule'!$C66-'Accom_Phase Schedule'!$H66)</f>
        <v>0</v>
      </c>
      <c r="U112" s="174">
        <f>(AND(U$2&gt;='Accom_Phase Schedule'!$E66,U$2&lt;=$C$96))*MIN('Accom_Phase Schedule'!$G66+T112,'Accom_Phase Schedule'!$C66-'Accom_Phase Schedule'!$H66)</f>
        <v>0</v>
      </c>
      <c r="V112" s="174">
        <f>(AND(V$2&gt;='Accom_Phase Schedule'!$E66,V$2&lt;=$C$96))*MIN('Accom_Phase Schedule'!$G66+U112,'Accom_Phase Schedule'!$C66-'Accom_Phase Schedule'!$H66)</f>
        <v>0</v>
      </c>
      <c r="W112" s="174">
        <f>(AND(W$2&gt;='Accom_Phase Schedule'!$E66,W$2&lt;=$C$96))*MIN('Accom_Phase Schedule'!$G66+V112,'Accom_Phase Schedule'!$C66-'Accom_Phase Schedule'!$H66)</f>
        <v>0</v>
      </c>
      <c r="X112" s="174">
        <f>(AND(X$2&gt;='Accom_Phase Schedule'!$E66,X$2&lt;=$C$96))*MIN('Accom_Phase Schedule'!$G66+W112,'Accom_Phase Schedule'!$C66-'Accom_Phase Schedule'!$H66)</f>
        <v>0</v>
      </c>
      <c r="Y112" s="174">
        <f>(AND(Y$2&gt;='Accom_Phase Schedule'!$E66,Y$2&lt;=$C$96))*MIN('Accom_Phase Schedule'!$G66+X112,'Accom_Phase Schedule'!$C66-'Accom_Phase Schedule'!$H66)</f>
        <v>0</v>
      </c>
      <c r="Z112" s="174">
        <f>(AND(Z$2&gt;='Accom_Phase Schedule'!$E66,Z$2&lt;=$C$96))*MIN('Accom_Phase Schedule'!$G66+Y112,'Accom_Phase Schedule'!$C66-'Accom_Phase Schedule'!$H66)</f>
        <v>0</v>
      </c>
      <c r="AA112" s="174">
        <f>(AND(AA$2&gt;='Accom_Phase Schedule'!$E66,AA$2&lt;=$C$96))*MIN('Accom_Phase Schedule'!$G66+Z112,'Accom_Phase Schedule'!$C66-'Accom_Phase Schedule'!$H66)</f>
        <v>0</v>
      </c>
      <c r="AB112" s="174">
        <f>(AND(AB$2&gt;='Accom_Phase Schedule'!$E66,AB$2&lt;=$C$96))*MIN('Accom_Phase Schedule'!$G66+AA112,'Accom_Phase Schedule'!$C66-'Accom_Phase Schedule'!$H66)</f>
        <v>0</v>
      </c>
      <c r="AC112" s="174">
        <f>(AND(AC$2&gt;='Accom_Phase Schedule'!$E66,AC$2&lt;=$C$96))*MIN('Accom_Phase Schedule'!$G66+AB112,'Accom_Phase Schedule'!$C66-'Accom_Phase Schedule'!$H66)</f>
        <v>0</v>
      </c>
      <c r="AD112" s="174">
        <f>(AND(AD$2&gt;='Accom_Phase Schedule'!$E66,AD$2&lt;=$C$96))*MIN('Accom_Phase Schedule'!$G66+AC112,'Accom_Phase Schedule'!$C66-'Accom_Phase Schedule'!$H66)</f>
        <v>0</v>
      </c>
      <c r="AE112" s="174">
        <f>(AND(AE$2&gt;='Accom_Phase Schedule'!$E66,AE$2&lt;=$C$96))*MIN('Accom_Phase Schedule'!$G66+AD112,'Accom_Phase Schedule'!$C66-'Accom_Phase Schedule'!$H66)</f>
        <v>0</v>
      </c>
      <c r="AF112" s="174">
        <f>(AND(AF$2&gt;='Accom_Phase Schedule'!$E66,AF$2&lt;=$C$96))*MIN('Accom_Phase Schedule'!$G66+AE112,'Accom_Phase Schedule'!$C66-'Accom_Phase Schedule'!$H66)</f>
        <v>0</v>
      </c>
      <c r="AG112" s="174">
        <f>(AND(AG$2&gt;='Accom_Phase Schedule'!$E66,AG$2&lt;=$C$96))*MIN('Accom_Phase Schedule'!$G66+AF112,'Accom_Phase Schedule'!$C66-'Accom_Phase Schedule'!$H66)</f>
        <v>0</v>
      </c>
      <c r="AH112" s="174">
        <f>(AND(AH$2&gt;='Accom_Phase Schedule'!$E66,AH$2&lt;=$C$96))*MIN('Accom_Phase Schedule'!$G66+AG112,'Accom_Phase Schedule'!$C66-'Accom_Phase Schedule'!$H66)</f>
        <v>0</v>
      </c>
      <c r="AI112" s="174">
        <f>(AND(AI$2&gt;='Accom_Phase Schedule'!$E66,AI$2&lt;=$C$96))*MIN('Accom_Phase Schedule'!$G66+AH112,'Accom_Phase Schedule'!$C66-'Accom_Phase Schedule'!$H66)</f>
        <v>0</v>
      </c>
      <c r="AJ112" s="174">
        <f>(AND(AJ$2&gt;='Accom_Phase Schedule'!$E66,AJ$2&lt;=$C$96))*MIN('Accom_Phase Schedule'!$G66+AI112,'Accom_Phase Schedule'!$C66-'Accom_Phase Schedule'!$H66)</f>
        <v>0</v>
      </c>
      <c r="AK112" s="174">
        <f>(AND(AK$2&gt;='Accom_Phase Schedule'!$E66,AK$2&lt;=$C$96))*MIN('Accom_Phase Schedule'!$G66+AJ112,'Accom_Phase Schedule'!$C66-'Accom_Phase Schedule'!$H66)</f>
        <v>0</v>
      </c>
      <c r="AL112" s="174">
        <f>(AND(AL$2&gt;='Accom_Phase Schedule'!$E66,AL$2&lt;=$C$96))*MIN('Accom_Phase Schedule'!$G66+AK112,'Accom_Phase Schedule'!$C66-'Accom_Phase Schedule'!$H66)</f>
        <v>0</v>
      </c>
      <c r="AM112" s="174">
        <f>(AND(AM$2&gt;='Accom_Phase Schedule'!$E66,AM$2&lt;=$C$96))*MIN('Accom_Phase Schedule'!$G66+AL112,'Accom_Phase Schedule'!$C66-'Accom_Phase Schedule'!$H66)</f>
        <v>0</v>
      </c>
      <c r="AN112" s="174">
        <f>(AND(AN$2&gt;='Accom_Phase Schedule'!$E66,AN$2&lt;=$C$96))*MIN('Accom_Phase Schedule'!$G66+AM112,'Accom_Phase Schedule'!$C66-'Accom_Phase Schedule'!$H66)</f>
        <v>0</v>
      </c>
      <c r="AO112" s="174">
        <f>(AND(AO$2&gt;='Accom_Phase Schedule'!$E66,AO$2&lt;=$C$96))*MIN('Accom_Phase Schedule'!$G66+AN112,'Accom_Phase Schedule'!$C66-'Accom_Phase Schedule'!$H66)</f>
        <v>0</v>
      </c>
      <c r="AP112" s="174">
        <f>(AND(AP$2&gt;='Accom_Phase Schedule'!$E66,AP$2&lt;=$C$96))*MIN('Accom_Phase Schedule'!$G66+AO112,'Accom_Phase Schedule'!$C66-'Accom_Phase Schedule'!$H66)</f>
        <v>0</v>
      </c>
      <c r="AQ112" s="174">
        <f>(AND(AQ$2&gt;='Accom_Phase Schedule'!$E66,AQ$2&lt;=$C$96))*MIN('Accom_Phase Schedule'!$G66+AP112,'Accom_Phase Schedule'!$C66-'Accom_Phase Schedule'!$H66)</f>
        <v>0</v>
      </c>
      <c r="AR112" s="174">
        <f>(AND(AR$2&gt;='Accom_Phase Schedule'!$E66,AR$2&lt;=$C$96))*MIN('Accom_Phase Schedule'!$G66+AQ112,'Accom_Phase Schedule'!$C66-'Accom_Phase Schedule'!$H66)</f>
        <v>0</v>
      </c>
      <c r="AS112" s="174">
        <f>(AND(AS$2&gt;='Accom_Phase Schedule'!$E66,AS$2&lt;=$C$96))*MIN('Accom_Phase Schedule'!$G66+AR112,'Accom_Phase Schedule'!$C66-'Accom_Phase Schedule'!$H66)</f>
        <v>0</v>
      </c>
      <c r="AT112" s="174">
        <f>(AND(AT$2&gt;='Accom_Phase Schedule'!$E66,AT$2&lt;=$C$96))*MIN('Accom_Phase Schedule'!$G66+AS112,'Accom_Phase Schedule'!$C66-'Accom_Phase Schedule'!$H66)</f>
        <v>0</v>
      </c>
      <c r="AU112" s="174">
        <f>(AND(AU$2&gt;='Accom_Phase Schedule'!$E66,AU$2&lt;=$C$96))*MIN('Accom_Phase Schedule'!$G66+AT112,'Accom_Phase Schedule'!$C66-'Accom_Phase Schedule'!$H66)</f>
        <v>0</v>
      </c>
      <c r="AV112" s="174">
        <f>(AND(AV$2&gt;='Accom_Phase Schedule'!$E66,AV$2&lt;=$C$96))*MIN('Accom_Phase Schedule'!$G66+AU112,'Accom_Phase Schedule'!$C66-'Accom_Phase Schedule'!$H66)</f>
        <v>0</v>
      </c>
      <c r="AW112" s="174">
        <f>(AND(AW$2&gt;='Accom_Phase Schedule'!$E66,AW$2&lt;=$C$96))*MIN('Accom_Phase Schedule'!$G66+AV112,'Accom_Phase Schedule'!$C66-'Accom_Phase Schedule'!$H66)</f>
        <v>0</v>
      </c>
      <c r="AX112" s="174">
        <f>(AND(AX$2&gt;='Accom_Phase Schedule'!$E66,AX$2&lt;=$C$96))*MIN('Accom_Phase Schedule'!$G66+AW112,'Accom_Phase Schedule'!$C66-'Accom_Phase Schedule'!$H66)</f>
        <v>0</v>
      </c>
      <c r="AY112" s="174">
        <f>(AND(AY$2&gt;='Accom_Phase Schedule'!$E66,AY$2&lt;=$C$96))*MIN('Accom_Phase Schedule'!$G66+AX112,'Accom_Phase Schedule'!$C66-'Accom_Phase Schedule'!$H66)</f>
        <v>0</v>
      </c>
      <c r="AZ112" s="174">
        <f>(AND(AZ$2&gt;='Accom_Phase Schedule'!$E66,AZ$2&lt;=$C$96))*MIN('Accom_Phase Schedule'!$G66+AY112,'Accom_Phase Schedule'!$C66-'Accom_Phase Schedule'!$H66)</f>
        <v>0</v>
      </c>
      <c r="BA112" s="174">
        <f>(AND(BA$2&gt;='Accom_Phase Schedule'!$E66,BA$2&lt;=$C$96))*MIN('Accom_Phase Schedule'!$G66+AZ112,'Accom_Phase Schedule'!$C66-'Accom_Phase Schedule'!$H66)</f>
        <v>0</v>
      </c>
      <c r="BB112" s="174">
        <f>(AND(BB$2&gt;='Accom_Phase Schedule'!$E66,BB$2&lt;=$C$96))*MIN('Accom_Phase Schedule'!$G66+BA112,'Accom_Phase Schedule'!$C66-'Accom_Phase Schedule'!$H66)</f>
        <v>0</v>
      </c>
      <c r="BC112" s="174">
        <f>(AND(BC$2&gt;='Accom_Phase Schedule'!$E66,BC$2&lt;=$C$96))*MIN('Accom_Phase Schedule'!$G66+BB112,'Accom_Phase Schedule'!$C66-'Accom_Phase Schedule'!$H66)</f>
        <v>0</v>
      </c>
      <c r="BD112" s="174">
        <f>(AND(BD$2&gt;='Accom_Phase Schedule'!$E66,BD$2&lt;=$C$96))*MIN('Accom_Phase Schedule'!$G66+BC112,'Accom_Phase Schedule'!$C66-'Accom_Phase Schedule'!$H66)</f>
        <v>0</v>
      </c>
      <c r="BE112" s="174">
        <f>(AND(BE$2&gt;='Accom_Phase Schedule'!$E66,BE$2&lt;=$C$96))*MIN('Accom_Phase Schedule'!$G66+BD112,'Accom_Phase Schedule'!$C66-'Accom_Phase Schedule'!$H66)</f>
        <v>0</v>
      </c>
      <c r="BF112" s="174">
        <f>(AND(BF$2&gt;='Accom_Phase Schedule'!$E66,BF$2&lt;=$C$96))*MIN('Accom_Phase Schedule'!$G66+BE112,'Accom_Phase Schedule'!$C66-'Accom_Phase Schedule'!$H66)</f>
        <v>0</v>
      </c>
      <c r="BG112" s="174">
        <f>(AND(BG$2&gt;='Accom_Phase Schedule'!$E66,BG$2&lt;=$C$96))*MIN('Accom_Phase Schedule'!$G66+BF112,'Accom_Phase Schedule'!$C66-'Accom_Phase Schedule'!$H66)</f>
        <v>0</v>
      </c>
      <c r="BH112" s="174">
        <f>(AND(BH$2&gt;='Accom_Phase Schedule'!$E66,BH$2&lt;=$C$96))*MIN('Accom_Phase Schedule'!$G66+BG112,'Accom_Phase Schedule'!$C66-'Accom_Phase Schedule'!$H66)</f>
        <v>0</v>
      </c>
      <c r="BI112" s="174">
        <f>(AND(BI$2&gt;='Accom_Phase Schedule'!$E66,BI$2&lt;=$C$96))*MIN('Accom_Phase Schedule'!$G66+BH112,'Accom_Phase Schedule'!$C66-'Accom_Phase Schedule'!$H66)</f>
        <v>0</v>
      </c>
      <c r="BJ112" s="174">
        <f>(AND(BJ$2&gt;='Accom_Phase Schedule'!$E66,BJ$2&lt;=$C$96))*MIN('Accom_Phase Schedule'!$G66+BI112,'Accom_Phase Schedule'!$C66-'Accom_Phase Schedule'!$H66)</f>
        <v>0</v>
      </c>
      <c r="BK112" s="174">
        <f>(AND(BK$2&gt;='Accom_Phase Schedule'!$E66,BK$2&lt;=$C$96))*MIN('Accom_Phase Schedule'!$G66+BJ112,'Accom_Phase Schedule'!$C66-'Accom_Phase Schedule'!$H66)</f>
        <v>0</v>
      </c>
      <c r="BL112" s="174">
        <f>(AND(BL$2&gt;='Accom_Phase Schedule'!$E66,BL$2&lt;=$C$96))*MIN('Accom_Phase Schedule'!$G66+BK112,'Accom_Phase Schedule'!$C66-'Accom_Phase Schedule'!$H66)</f>
        <v>0</v>
      </c>
      <c r="BM112" s="174">
        <f>(AND(BM$2&gt;='Accom_Phase Schedule'!$E66,BM$2&lt;=$C$96))*MIN('Accom_Phase Schedule'!$G66+BL112,'Accom_Phase Schedule'!$C66-'Accom_Phase Schedule'!$H66)</f>
        <v>0</v>
      </c>
      <c r="BN112" s="174">
        <f>(AND(BN$2&gt;='Accom_Phase Schedule'!$E66,BN$2&lt;=$C$96))*MIN('Accom_Phase Schedule'!$G66+BM112,'Accom_Phase Schedule'!$C66-'Accom_Phase Schedule'!$H66)</f>
        <v>0</v>
      </c>
      <c r="BO112" s="174">
        <f>(AND(BO$2&gt;='Accom_Phase Schedule'!$E66,BO$2&lt;=$C$96))*MIN('Accom_Phase Schedule'!$G66+BN112,'Accom_Phase Schedule'!$C66-'Accom_Phase Schedule'!$H66)</f>
        <v>0</v>
      </c>
      <c r="BP112" s="174">
        <f>(AND(BP$2&gt;='Accom_Phase Schedule'!$E66,BP$2&lt;=$C$96))*MIN('Accom_Phase Schedule'!$G66+BO112,'Accom_Phase Schedule'!$C66-'Accom_Phase Schedule'!$H66)</f>
        <v>0</v>
      </c>
      <c r="BQ112" s="174">
        <f>(AND(BQ$2&gt;='Accom_Phase Schedule'!$E66,BQ$2&lt;=$C$96))*MIN('Accom_Phase Schedule'!$G66+BP112,'Accom_Phase Schedule'!$C66-'Accom_Phase Schedule'!$H66)</f>
        <v>0</v>
      </c>
      <c r="BR112" s="174">
        <f>(AND(BR$2&gt;='Accom_Phase Schedule'!$E66,BR$2&lt;=$C$96))*MIN('Accom_Phase Schedule'!$G66+BQ112,'Accom_Phase Schedule'!$C66-'Accom_Phase Schedule'!$H66)</f>
        <v>0</v>
      </c>
      <c r="BS112" s="174">
        <f>(AND(BS$2&gt;='Accom_Phase Schedule'!$E66,BS$2&lt;=$C$96))*MIN('Accom_Phase Schedule'!$G66+BR112,'Accom_Phase Schedule'!$C66-'Accom_Phase Schedule'!$H66)</f>
        <v>0</v>
      </c>
      <c r="BT112" s="174">
        <f>(AND(BT$2&gt;='Accom_Phase Schedule'!$E66,BT$2&lt;=$C$96))*MIN('Accom_Phase Schedule'!$G66+BS112,'Accom_Phase Schedule'!$C66-'Accom_Phase Schedule'!$H66)</f>
        <v>0</v>
      </c>
      <c r="BU112" s="174">
        <f>(AND(BU$2&gt;='Accom_Phase Schedule'!$E66,BU$2&lt;=$C$96))*MIN('Accom_Phase Schedule'!$G66+BT112,'Accom_Phase Schedule'!$C66-'Accom_Phase Schedule'!$H66)</f>
        <v>0</v>
      </c>
      <c r="BV112" s="174">
        <f>(AND(BV$2&gt;='Accom_Phase Schedule'!$E66,BV$2&lt;=$C$96))*MIN('Accom_Phase Schedule'!$G66+BU112,'Accom_Phase Schedule'!$C66-'Accom_Phase Schedule'!$H66)</f>
        <v>0</v>
      </c>
      <c r="BW112" s="174">
        <f>(AND(BW$2&gt;='Accom_Phase Schedule'!$E66,BW$2&lt;=$C$96))*MIN('Accom_Phase Schedule'!$G66+BV112,'Accom_Phase Schedule'!$C66-'Accom_Phase Schedule'!$H66)</f>
        <v>0</v>
      </c>
      <c r="BX112" s="174">
        <f>(AND(BX$2&gt;='Accom_Phase Schedule'!$E66,BX$2&lt;=$C$96))*MIN('Accom_Phase Schedule'!$G66+BW112,'Accom_Phase Schedule'!$C66-'Accom_Phase Schedule'!$H66)</f>
        <v>0</v>
      </c>
      <c r="BY112" s="174">
        <f>(AND(BY$2&gt;='Accom_Phase Schedule'!$E66,BY$2&lt;=$C$96))*MIN('Accom_Phase Schedule'!$G66+BX112,'Accom_Phase Schedule'!$C66-'Accom_Phase Schedule'!$H66)</f>
        <v>0</v>
      </c>
      <c r="BZ112" s="174">
        <f>(AND(BZ$2&gt;='Accom_Phase Schedule'!$E66,BZ$2&lt;=$C$96))*MIN('Accom_Phase Schedule'!$G66+BY112,'Accom_Phase Schedule'!$C66-'Accom_Phase Schedule'!$H66)</f>
        <v>0</v>
      </c>
      <c r="CA112" s="174">
        <f>(AND(CA$2&gt;='Accom_Phase Schedule'!$E66,CA$2&lt;=$C$96))*MIN('Accom_Phase Schedule'!$G66+BZ112,'Accom_Phase Schedule'!$C66-'Accom_Phase Schedule'!$H66)</f>
        <v>0</v>
      </c>
      <c r="CB112" s="174">
        <f>(AND(CB$2&gt;='Accom_Phase Schedule'!$E66,CB$2&lt;=$C$96))*MIN('Accom_Phase Schedule'!$G66+CA112,'Accom_Phase Schedule'!$C66-'Accom_Phase Schedule'!$H66)</f>
        <v>0</v>
      </c>
      <c r="CC112" s="174">
        <f>(AND(CC$2&gt;='Accom_Phase Schedule'!$E66,CC$2&lt;=$C$96))*MIN('Accom_Phase Schedule'!$G66+CB112,'Accom_Phase Schedule'!$C66-'Accom_Phase Schedule'!$H66)</f>
        <v>0</v>
      </c>
      <c r="CD112" s="174">
        <f>(AND(CD$2&gt;='Accom_Phase Schedule'!$E66,CD$2&lt;=$C$96))*MIN('Accom_Phase Schedule'!$G66+CC112,'Accom_Phase Schedule'!$C66-'Accom_Phase Schedule'!$H66)</f>
        <v>0</v>
      </c>
      <c r="CE112" s="174">
        <f>(AND(CE$2&gt;='Accom_Phase Schedule'!$E66,CE$2&lt;=$C$96))*MIN('Accom_Phase Schedule'!$G66+CD112,'Accom_Phase Schedule'!$C66-'Accom_Phase Schedule'!$H66)</f>
        <v>0</v>
      </c>
      <c r="CF112" s="174">
        <f>(AND(CF$2&gt;='Accom_Phase Schedule'!$E66,CF$2&lt;=$C$96))*MIN('Accom_Phase Schedule'!$G66+CE112,'Accom_Phase Schedule'!$C66-'Accom_Phase Schedule'!$H66)</f>
        <v>0</v>
      </c>
      <c r="CG112" s="174">
        <f>(AND(CG$2&gt;='Accom_Phase Schedule'!$E66,CG$2&lt;=$C$96))*MIN('Accom_Phase Schedule'!$G66+CF112,'Accom_Phase Schedule'!$C66-'Accom_Phase Schedule'!$H66)</f>
        <v>0</v>
      </c>
      <c r="CH112" s="174">
        <f>(AND(CH$2&gt;='Accom_Phase Schedule'!$E66,CH$2&lt;=$C$96))*MIN('Accom_Phase Schedule'!$G66+CG112,'Accom_Phase Schedule'!$C66-'Accom_Phase Schedule'!$H66)</f>
        <v>0</v>
      </c>
      <c r="CI112" s="174">
        <f>(AND(CI$2&gt;='Accom_Phase Schedule'!$E66,CI$2&lt;=$C$96))*MIN('Accom_Phase Schedule'!$G66+CH112,'Accom_Phase Schedule'!$C66-'Accom_Phase Schedule'!$H66)</f>
        <v>0</v>
      </c>
      <c r="CJ112" s="174">
        <f>(AND(CJ$2&gt;='Accom_Phase Schedule'!$E66,CJ$2&lt;=$C$96))*MIN('Accom_Phase Schedule'!$G66+CI112,'Accom_Phase Schedule'!$C66-'Accom_Phase Schedule'!$H66)</f>
        <v>0</v>
      </c>
      <c r="CK112" s="174">
        <f>(AND(CK$2&gt;='Accom_Phase Schedule'!$E66,CK$2&lt;=$C$96))*MIN('Accom_Phase Schedule'!$G66+CJ112,'Accom_Phase Schedule'!$C66-'Accom_Phase Schedule'!$H66)</f>
        <v>0</v>
      </c>
      <c r="CL112" s="174">
        <f>(AND(CL$2&gt;='Accom_Phase Schedule'!$E66,CL$2&lt;=$C$96))*MIN('Accom_Phase Schedule'!$G66+CK112,'Accom_Phase Schedule'!$C66-'Accom_Phase Schedule'!$H66)</f>
        <v>0</v>
      </c>
      <c r="CM112" s="174">
        <f>(AND(CM$2&gt;='Accom_Phase Schedule'!$E66,CM$2&lt;=$C$96))*MIN('Accom_Phase Schedule'!$G66+CL112,'Accom_Phase Schedule'!$C66-'Accom_Phase Schedule'!$H66)</f>
        <v>0</v>
      </c>
      <c r="CN112" s="174">
        <f>(AND(CN$2&gt;='Accom_Phase Schedule'!$E66,CN$2&lt;=$C$96))*MIN('Accom_Phase Schedule'!$G66+CM112,'Accom_Phase Schedule'!$C66-'Accom_Phase Schedule'!$H66)</f>
        <v>0</v>
      </c>
      <c r="CO112" s="174">
        <f>(AND(CO$2&gt;='Accom_Phase Schedule'!$E66,CO$2&lt;=$C$96))*MIN('Accom_Phase Schedule'!$G66+CN112,'Accom_Phase Schedule'!$C66-'Accom_Phase Schedule'!$H66)</f>
        <v>0</v>
      </c>
      <c r="CP112" s="174">
        <f>(AND(CP$2&gt;='Accom_Phase Schedule'!$E66,CP$2&lt;=$C$96))*MIN('Accom_Phase Schedule'!$G66+CO112,'Accom_Phase Schedule'!$C66-'Accom_Phase Schedule'!$H66)</f>
        <v>0</v>
      </c>
      <c r="CQ112" s="174">
        <f>(AND(CQ$2&gt;='Accom_Phase Schedule'!$E66,CQ$2&lt;=$C$96))*MIN('Accom_Phase Schedule'!$G66+CP112,'Accom_Phase Schedule'!$C66-'Accom_Phase Schedule'!$H66)</f>
        <v>0</v>
      </c>
      <c r="CR112" s="174">
        <f>(AND(CR$2&gt;='Accom_Phase Schedule'!$E66,CR$2&lt;=$C$96))*MIN('Accom_Phase Schedule'!$G66+CQ112,'Accom_Phase Schedule'!$C66-'Accom_Phase Schedule'!$H66)</f>
        <v>0</v>
      </c>
      <c r="CS112" s="174">
        <f>(AND(CS$2&gt;='Accom_Phase Schedule'!$E66,CS$2&lt;=$C$96))*MIN('Accom_Phase Schedule'!$G66+CR112,'Accom_Phase Schedule'!$C66-'Accom_Phase Schedule'!$H66)</f>
        <v>0</v>
      </c>
      <c r="CT112" s="174">
        <f>(AND(CT$2&gt;='Accom_Phase Schedule'!$E66,CT$2&lt;=$C$96))*MIN('Accom_Phase Schedule'!$G66+CS112,'Accom_Phase Schedule'!$C66-'Accom_Phase Schedule'!$H66)</f>
        <v>0</v>
      </c>
      <c r="CU112" s="174">
        <f>(AND(CU$2&gt;='Accom_Phase Schedule'!$E66,CU$2&lt;=$C$96))*MIN('Accom_Phase Schedule'!$G66+CT112,'Accom_Phase Schedule'!$C66-'Accom_Phase Schedule'!$H66)</f>
        <v>0</v>
      </c>
      <c r="CV112" s="174">
        <f>(AND(CV$2&gt;='Accom_Phase Schedule'!$E66,CV$2&lt;=$C$96))*MIN('Accom_Phase Schedule'!$G66+CU112,'Accom_Phase Schedule'!$C66-'Accom_Phase Schedule'!$H66)</f>
        <v>0</v>
      </c>
      <c r="CW112" s="174">
        <f>(AND(CW$2&gt;='Accom_Phase Schedule'!$E66,CW$2&lt;=$C$96))*MIN('Accom_Phase Schedule'!$G66+CV112,'Accom_Phase Schedule'!$C66-'Accom_Phase Schedule'!$H66)</f>
        <v>0</v>
      </c>
      <c r="CX112" s="174">
        <f>(AND(CX$2&gt;='Accom_Phase Schedule'!$E66,CX$2&lt;=$C$96))*MIN('Accom_Phase Schedule'!$G66+CW112,'Accom_Phase Schedule'!$C66-'Accom_Phase Schedule'!$H66)</f>
        <v>0</v>
      </c>
      <c r="CY112" s="175">
        <f>(AND(CY$2&gt;='Accom_Phase Schedule'!$E66,CY$2&lt;=$C$96))*MIN('Accom_Phase Schedule'!$G66+CX112,'Accom_Phase Schedule'!$C66-'Accom_Phase Schedule'!$H66)</f>
        <v>0</v>
      </c>
    </row>
    <row r="113" spans="8:103" x14ac:dyDescent="0.25">
      <c r="H113" s="160" t="s">
        <v>122</v>
      </c>
      <c r="I113" s="165"/>
      <c r="J113" s="166"/>
      <c r="K113" s="174">
        <f>(AND(K$2&gt;='Accom_Phase Schedule'!$E67,K$2&lt;=$C$96))*MIN('Accom_Phase Schedule'!$G67+J113,'Accom_Phase Schedule'!$C67-'Accom_Phase Schedule'!$H67)</f>
        <v>0</v>
      </c>
      <c r="L113" s="174">
        <f>(AND(L$2&gt;='Accom_Phase Schedule'!$E67,L$2&lt;=$C$96))*MIN('Accom_Phase Schedule'!$G67+K113,'Accom_Phase Schedule'!$C67-'Accom_Phase Schedule'!$H67)</f>
        <v>0</v>
      </c>
      <c r="M113" s="174">
        <f>(AND(M$2&gt;='Accom_Phase Schedule'!$E67,M$2&lt;=$C$96))*MIN('Accom_Phase Schedule'!$G67+L113,'Accom_Phase Schedule'!$C67-'Accom_Phase Schedule'!$H67)</f>
        <v>0</v>
      </c>
      <c r="N113" s="174">
        <f>(AND(N$2&gt;='Accom_Phase Schedule'!$E67,N$2&lt;=$C$96))*MIN('Accom_Phase Schedule'!$G67+M113,'Accom_Phase Schedule'!$C67-'Accom_Phase Schedule'!$H67)</f>
        <v>0</v>
      </c>
      <c r="O113" s="174">
        <f>(AND(O$2&gt;='Accom_Phase Schedule'!$E67,O$2&lt;=$C$96))*MIN('Accom_Phase Schedule'!$G67+N113,'Accom_Phase Schedule'!$C67-'Accom_Phase Schedule'!$H67)</f>
        <v>0</v>
      </c>
      <c r="P113" s="174">
        <f>(AND(P$2&gt;='Accom_Phase Schedule'!$E67,P$2&lt;=$C$96))*MIN('Accom_Phase Schedule'!$G67+O113,'Accom_Phase Schedule'!$C67-'Accom_Phase Schedule'!$H67)</f>
        <v>0</v>
      </c>
      <c r="Q113" s="174">
        <f>(AND(Q$2&gt;='Accom_Phase Schedule'!$E67,Q$2&lt;=$C$96))*MIN('Accom_Phase Schedule'!$G67+P113,'Accom_Phase Schedule'!$C67-'Accom_Phase Schedule'!$H67)</f>
        <v>0</v>
      </c>
      <c r="R113" s="174">
        <f>(AND(R$2&gt;='Accom_Phase Schedule'!$E67,R$2&lt;=$C$96))*MIN('Accom_Phase Schedule'!$G67+Q113,'Accom_Phase Schedule'!$C67-'Accom_Phase Schedule'!$H67)</f>
        <v>0</v>
      </c>
      <c r="S113" s="174">
        <f>(AND(S$2&gt;='Accom_Phase Schedule'!$E67,S$2&lt;=$C$96))*MIN('Accom_Phase Schedule'!$G67+R113,'Accom_Phase Schedule'!$C67-'Accom_Phase Schedule'!$H67)</f>
        <v>0</v>
      </c>
      <c r="T113" s="174">
        <f>(AND(T$2&gt;='Accom_Phase Schedule'!$E67,T$2&lt;=$C$96))*MIN('Accom_Phase Schedule'!$G67+S113,'Accom_Phase Schedule'!$C67-'Accom_Phase Schedule'!$H67)</f>
        <v>0</v>
      </c>
      <c r="U113" s="174">
        <f>(AND(U$2&gt;='Accom_Phase Schedule'!$E67,U$2&lt;=$C$96))*MIN('Accom_Phase Schedule'!$G67+T113,'Accom_Phase Schedule'!$C67-'Accom_Phase Schedule'!$H67)</f>
        <v>0</v>
      </c>
      <c r="V113" s="174">
        <f>(AND(V$2&gt;='Accom_Phase Schedule'!$E67,V$2&lt;=$C$96))*MIN('Accom_Phase Schedule'!$G67+U113,'Accom_Phase Schedule'!$C67-'Accom_Phase Schedule'!$H67)</f>
        <v>0</v>
      </c>
      <c r="W113" s="174">
        <f>(AND(W$2&gt;='Accom_Phase Schedule'!$E67,W$2&lt;=$C$96))*MIN('Accom_Phase Schedule'!$G67+V113,'Accom_Phase Schedule'!$C67-'Accom_Phase Schedule'!$H67)</f>
        <v>0</v>
      </c>
      <c r="X113" s="174">
        <f>(AND(X$2&gt;='Accom_Phase Schedule'!$E67,X$2&lt;=$C$96))*MIN('Accom_Phase Schedule'!$G67+W113,'Accom_Phase Schedule'!$C67-'Accom_Phase Schedule'!$H67)</f>
        <v>0</v>
      </c>
      <c r="Y113" s="174">
        <f>(AND(Y$2&gt;='Accom_Phase Schedule'!$E67,Y$2&lt;=$C$96))*MIN('Accom_Phase Schedule'!$G67+X113,'Accom_Phase Schedule'!$C67-'Accom_Phase Schedule'!$H67)</f>
        <v>0</v>
      </c>
      <c r="Z113" s="174">
        <f>(AND(Z$2&gt;='Accom_Phase Schedule'!$E67,Z$2&lt;=$C$96))*MIN('Accom_Phase Schedule'!$G67+Y113,'Accom_Phase Schedule'!$C67-'Accom_Phase Schedule'!$H67)</f>
        <v>0</v>
      </c>
      <c r="AA113" s="174">
        <f>(AND(AA$2&gt;='Accom_Phase Schedule'!$E67,AA$2&lt;=$C$96))*MIN('Accom_Phase Schedule'!$G67+Z113,'Accom_Phase Schedule'!$C67-'Accom_Phase Schedule'!$H67)</f>
        <v>0</v>
      </c>
      <c r="AB113" s="174">
        <f>(AND(AB$2&gt;='Accom_Phase Schedule'!$E67,AB$2&lt;=$C$96))*MIN('Accom_Phase Schedule'!$G67+AA113,'Accom_Phase Schedule'!$C67-'Accom_Phase Schedule'!$H67)</f>
        <v>0</v>
      </c>
      <c r="AC113" s="174">
        <f>(AND(AC$2&gt;='Accom_Phase Schedule'!$E67,AC$2&lt;=$C$96))*MIN('Accom_Phase Schedule'!$G67+AB113,'Accom_Phase Schedule'!$C67-'Accom_Phase Schedule'!$H67)</f>
        <v>0</v>
      </c>
      <c r="AD113" s="174">
        <f>(AND(AD$2&gt;='Accom_Phase Schedule'!$E67,AD$2&lt;=$C$96))*MIN('Accom_Phase Schedule'!$G67+AC113,'Accom_Phase Schedule'!$C67-'Accom_Phase Schedule'!$H67)</f>
        <v>0</v>
      </c>
      <c r="AE113" s="174">
        <f>(AND(AE$2&gt;='Accom_Phase Schedule'!$E67,AE$2&lt;=$C$96))*MIN('Accom_Phase Schedule'!$G67+AD113,'Accom_Phase Schedule'!$C67-'Accom_Phase Schedule'!$H67)</f>
        <v>0</v>
      </c>
      <c r="AF113" s="174">
        <f>(AND(AF$2&gt;='Accom_Phase Schedule'!$E67,AF$2&lt;=$C$96))*MIN('Accom_Phase Schedule'!$G67+AE113,'Accom_Phase Schedule'!$C67-'Accom_Phase Schedule'!$H67)</f>
        <v>0</v>
      </c>
      <c r="AG113" s="174">
        <f>(AND(AG$2&gt;='Accom_Phase Schedule'!$E67,AG$2&lt;=$C$96))*MIN('Accom_Phase Schedule'!$G67+AF113,'Accom_Phase Schedule'!$C67-'Accom_Phase Schedule'!$H67)</f>
        <v>0</v>
      </c>
      <c r="AH113" s="174">
        <f>(AND(AH$2&gt;='Accom_Phase Schedule'!$E67,AH$2&lt;=$C$96))*MIN('Accom_Phase Schedule'!$G67+AG113,'Accom_Phase Schedule'!$C67-'Accom_Phase Schedule'!$H67)</f>
        <v>0</v>
      </c>
      <c r="AI113" s="174">
        <f>(AND(AI$2&gt;='Accom_Phase Schedule'!$E67,AI$2&lt;=$C$96))*MIN('Accom_Phase Schedule'!$G67+AH113,'Accom_Phase Schedule'!$C67-'Accom_Phase Schedule'!$H67)</f>
        <v>0</v>
      </c>
      <c r="AJ113" s="174">
        <f>(AND(AJ$2&gt;='Accom_Phase Schedule'!$E67,AJ$2&lt;=$C$96))*MIN('Accom_Phase Schedule'!$G67+AI113,'Accom_Phase Schedule'!$C67-'Accom_Phase Schedule'!$H67)</f>
        <v>0</v>
      </c>
      <c r="AK113" s="174">
        <f>(AND(AK$2&gt;='Accom_Phase Schedule'!$E67,AK$2&lt;=$C$96))*MIN('Accom_Phase Schedule'!$G67+AJ113,'Accom_Phase Schedule'!$C67-'Accom_Phase Schedule'!$H67)</f>
        <v>0</v>
      </c>
      <c r="AL113" s="174">
        <f>(AND(AL$2&gt;='Accom_Phase Schedule'!$E67,AL$2&lt;=$C$96))*MIN('Accom_Phase Schedule'!$G67+AK113,'Accom_Phase Schedule'!$C67-'Accom_Phase Schedule'!$H67)</f>
        <v>0</v>
      </c>
      <c r="AM113" s="174">
        <f>(AND(AM$2&gt;='Accom_Phase Schedule'!$E67,AM$2&lt;=$C$96))*MIN('Accom_Phase Schedule'!$G67+AL113,'Accom_Phase Schedule'!$C67-'Accom_Phase Schedule'!$H67)</f>
        <v>0</v>
      </c>
      <c r="AN113" s="174">
        <f>(AND(AN$2&gt;='Accom_Phase Schedule'!$E67,AN$2&lt;=$C$96))*MIN('Accom_Phase Schedule'!$G67+AM113,'Accom_Phase Schedule'!$C67-'Accom_Phase Schedule'!$H67)</f>
        <v>0</v>
      </c>
      <c r="AO113" s="174">
        <f>(AND(AO$2&gt;='Accom_Phase Schedule'!$E67,AO$2&lt;=$C$96))*MIN('Accom_Phase Schedule'!$G67+AN113,'Accom_Phase Schedule'!$C67-'Accom_Phase Schedule'!$H67)</f>
        <v>0</v>
      </c>
      <c r="AP113" s="174">
        <f>(AND(AP$2&gt;='Accom_Phase Schedule'!$E67,AP$2&lt;=$C$96))*MIN('Accom_Phase Schedule'!$G67+AO113,'Accom_Phase Schedule'!$C67-'Accom_Phase Schedule'!$H67)</f>
        <v>0</v>
      </c>
      <c r="AQ113" s="174">
        <f>(AND(AQ$2&gt;='Accom_Phase Schedule'!$E67,AQ$2&lt;=$C$96))*MIN('Accom_Phase Schedule'!$G67+AP113,'Accom_Phase Schedule'!$C67-'Accom_Phase Schedule'!$H67)</f>
        <v>0</v>
      </c>
      <c r="AR113" s="174">
        <f>(AND(AR$2&gt;='Accom_Phase Schedule'!$E67,AR$2&lt;=$C$96))*MIN('Accom_Phase Schedule'!$G67+AQ113,'Accom_Phase Schedule'!$C67-'Accom_Phase Schedule'!$H67)</f>
        <v>0</v>
      </c>
      <c r="AS113" s="174">
        <f>(AND(AS$2&gt;='Accom_Phase Schedule'!$E67,AS$2&lt;=$C$96))*MIN('Accom_Phase Schedule'!$G67+AR113,'Accom_Phase Schedule'!$C67-'Accom_Phase Schedule'!$H67)</f>
        <v>0</v>
      </c>
      <c r="AT113" s="174">
        <f>(AND(AT$2&gt;='Accom_Phase Schedule'!$E67,AT$2&lt;=$C$96))*MIN('Accom_Phase Schedule'!$G67+AS113,'Accom_Phase Schedule'!$C67-'Accom_Phase Schedule'!$H67)</f>
        <v>0</v>
      </c>
      <c r="AU113" s="174">
        <f>(AND(AU$2&gt;='Accom_Phase Schedule'!$E67,AU$2&lt;=$C$96))*MIN('Accom_Phase Schedule'!$G67+AT113,'Accom_Phase Schedule'!$C67-'Accom_Phase Schedule'!$H67)</f>
        <v>0</v>
      </c>
      <c r="AV113" s="174">
        <f>(AND(AV$2&gt;='Accom_Phase Schedule'!$E67,AV$2&lt;=$C$96))*MIN('Accom_Phase Schedule'!$G67+AU113,'Accom_Phase Schedule'!$C67-'Accom_Phase Schedule'!$H67)</f>
        <v>0</v>
      </c>
      <c r="AW113" s="174">
        <f>(AND(AW$2&gt;='Accom_Phase Schedule'!$E67,AW$2&lt;=$C$96))*MIN('Accom_Phase Schedule'!$G67+AV113,'Accom_Phase Schedule'!$C67-'Accom_Phase Schedule'!$H67)</f>
        <v>0</v>
      </c>
      <c r="AX113" s="174">
        <f>(AND(AX$2&gt;='Accom_Phase Schedule'!$E67,AX$2&lt;=$C$96))*MIN('Accom_Phase Schedule'!$G67+AW113,'Accom_Phase Schedule'!$C67-'Accom_Phase Schedule'!$H67)</f>
        <v>0</v>
      </c>
      <c r="AY113" s="174">
        <f>(AND(AY$2&gt;='Accom_Phase Schedule'!$E67,AY$2&lt;=$C$96))*MIN('Accom_Phase Schedule'!$G67+AX113,'Accom_Phase Schedule'!$C67-'Accom_Phase Schedule'!$H67)</f>
        <v>0</v>
      </c>
      <c r="AZ113" s="174">
        <f>(AND(AZ$2&gt;='Accom_Phase Schedule'!$E67,AZ$2&lt;=$C$96))*MIN('Accom_Phase Schedule'!$G67+AY113,'Accom_Phase Schedule'!$C67-'Accom_Phase Schedule'!$H67)</f>
        <v>0</v>
      </c>
      <c r="BA113" s="174">
        <f>(AND(BA$2&gt;='Accom_Phase Schedule'!$E67,BA$2&lt;=$C$96))*MIN('Accom_Phase Schedule'!$G67+AZ113,'Accom_Phase Schedule'!$C67-'Accom_Phase Schedule'!$H67)</f>
        <v>0</v>
      </c>
      <c r="BB113" s="174">
        <f>(AND(BB$2&gt;='Accom_Phase Schedule'!$E67,BB$2&lt;=$C$96))*MIN('Accom_Phase Schedule'!$G67+BA113,'Accom_Phase Schedule'!$C67-'Accom_Phase Schedule'!$H67)</f>
        <v>0</v>
      </c>
      <c r="BC113" s="174">
        <f>(AND(BC$2&gt;='Accom_Phase Schedule'!$E67,BC$2&lt;=$C$96))*MIN('Accom_Phase Schedule'!$G67+BB113,'Accom_Phase Schedule'!$C67-'Accom_Phase Schedule'!$H67)</f>
        <v>0</v>
      </c>
      <c r="BD113" s="174">
        <f>(AND(BD$2&gt;='Accom_Phase Schedule'!$E67,BD$2&lt;=$C$96))*MIN('Accom_Phase Schedule'!$G67+BC113,'Accom_Phase Schedule'!$C67-'Accom_Phase Schedule'!$H67)</f>
        <v>0</v>
      </c>
      <c r="BE113" s="174">
        <f>(AND(BE$2&gt;='Accom_Phase Schedule'!$E67,BE$2&lt;=$C$96))*MIN('Accom_Phase Schedule'!$G67+BD113,'Accom_Phase Schedule'!$C67-'Accom_Phase Schedule'!$H67)</f>
        <v>0</v>
      </c>
      <c r="BF113" s="174">
        <f>(AND(BF$2&gt;='Accom_Phase Schedule'!$E67,BF$2&lt;=$C$96))*MIN('Accom_Phase Schedule'!$G67+BE113,'Accom_Phase Schedule'!$C67-'Accom_Phase Schedule'!$H67)</f>
        <v>0</v>
      </c>
      <c r="BG113" s="174">
        <f>(AND(BG$2&gt;='Accom_Phase Schedule'!$E67,BG$2&lt;=$C$96))*MIN('Accom_Phase Schedule'!$G67+BF113,'Accom_Phase Schedule'!$C67-'Accom_Phase Schedule'!$H67)</f>
        <v>0</v>
      </c>
      <c r="BH113" s="174">
        <f>(AND(BH$2&gt;='Accom_Phase Schedule'!$E67,BH$2&lt;=$C$96))*MIN('Accom_Phase Schedule'!$G67+BG113,'Accom_Phase Schedule'!$C67-'Accom_Phase Schedule'!$H67)</f>
        <v>0</v>
      </c>
      <c r="BI113" s="174">
        <f>(AND(BI$2&gt;='Accom_Phase Schedule'!$E67,BI$2&lt;=$C$96))*MIN('Accom_Phase Schedule'!$G67+BH113,'Accom_Phase Schedule'!$C67-'Accom_Phase Schedule'!$H67)</f>
        <v>0</v>
      </c>
      <c r="BJ113" s="174">
        <f>(AND(BJ$2&gt;='Accom_Phase Schedule'!$E67,BJ$2&lt;=$C$96))*MIN('Accom_Phase Schedule'!$G67+BI113,'Accom_Phase Schedule'!$C67-'Accom_Phase Schedule'!$H67)</f>
        <v>0</v>
      </c>
      <c r="BK113" s="174">
        <f>(AND(BK$2&gt;='Accom_Phase Schedule'!$E67,BK$2&lt;=$C$96))*MIN('Accom_Phase Schedule'!$G67+BJ113,'Accom_Phase Schedule'!$C67-'Accom_Phase Schedule'!$H67)</f>
        <v>0</v>
      </c>
      <c r="BL113" s="174">
        <f>(AND(BL$2&gt;='Accom_Phase Schedule'!$E67,BL$2&lt;=$C$96))*MIN('Accom_Phase Schedule'!$G67+BK113,'Accom_Phase Schedule'!$C67-'Accom_Phase Schedule'!$H67)</f>
        <v>0</v>
      </c>
      <c r="BM113" s="174">
        <f>(AND(BM$2&gt;='Accom_Phase Schedule'!$E67,BM$2&lt;=$C$96))*MIN('Accom_Phase Schedule'!$G67+BL113,'Accom_Phase Schedule'!$C67-'Accom_Phase Schedule'!$H67)</f>
        <v>0</v>
      </c>
      <c r="BN113" s="174">
        <f>(AND(BN$2&gt;='Accom_Phase Schedule'!$E67,BN$2&lt;=$C$96))*MIN('Accom_Phase Schedule'!$G67+BM113,'Accom_Phase Schedule'!$C67-'Accom_Phase Schedule'!$H67)</f>
        <v>0</v>
      </c>
      <c r="BO113" s="174">
        <f>(AND(BO$2&gt;='Accom_Phase Schedule'!$E67,BO$2&lt;=$C$96))*MIN('Accom_Phase Schedule'!$G67+BN113,'Accom_Phase Schedule'!$C67-'Accom_Phase Schedule'!$H67)</f>
        <v>0</v>
      </c>
      <c r="BP113" s="174">
        <f>(AND(BP$2&gt;='Accom_Phase Schedule'!$E67,BP$2&lt;=$C$96))*MIN('Accom_Phase Schedule'!$G67+BO113,'Accom_Phase Schedule'!$C67-'Accom_Phase Schedule'!$H67)</f>
        <v>0</v>
      </c>
      <c r="BQ113" s="174">
        <f>(AND(BQ$2&gt;='Accom_Phase Schedule'!$E67,BQ$2&lt;=$C$96))*MIN('Accom_Phase Schedule'!$G67+BP113,'Accom_Phase Schedule'!$C67-'Accom_Phase Schedule'!$H67)</f>
        <v>0</v>
      </c>
      <c r="BR113" s="174">
        <f>(AND(BR$2&gt;='Accom_Phase Schedule'!$E67,BR$2&lt;=$C$96))*MIN('Accom_Phase Schedule'!$G67+BQ113,'Accom_Phase Schedule'!$C67-'Accom_Phase Schedule'!$H67)</f>
        <v>0</v>
      </c>
      <c r="BS113" s="174">
        <f>(AND(BS$2&gt;='Accom_Phase Schedule'!$E67,BS$2&lt;=$C$96))*MIN('Accom_Phase Schedule'!$G67+BR113,'Accom_Phase Schedule'!$C67-'Accom_Phase Schedule'!$H67)</f>
        <v>0</v>
      </c>
      <c r="BT113" s="174">
        <f>(AND(BT$2&gt;='Accom_Phase Schedule'!$E67,BT$2&lt;=$C$96))*MIN('Accom_Phase Schedule'!$G67+BS113,'Accom_Phase Schedule'!$C67-'Accom_Phase Schedule'!$H67)</f>
        <v>0</v>
      </c>
      <c r="BU113" s="174">
        <f>(AND(BU$2&gt;='Accom_Phase Schedule'!$E67,BU$2&lt;=$C$96))*MIN('Accom_Phase Schedule'!$G67+BT113,'Accom_Phase Schedule'!$C67-'Accom_Phase Schedule'!$H67)</f>
        <v>0</v>
      </c>
      <c r="BV113" s="174">
        <f>(AND(BV$2&gt;='Accom_Phase Schedule'!$E67,BV$2&lt;=$C$96))*MIN('Accom_Phase Schedule'!$G67+BU113,'Accom_Phase Schedule'!$C67-'Accom_Phase Schedule'!$H67)</f>
        <v>0</v>
      </c>
      <c r="BW113" s="174">
        <f>(AND(BW$2&gt;='Accom_Phase Schedule'!$E67,BW$2&lt;=$C$96))*MIN('Accom_Phase Schedule'!$G67+BV113,'Accom_Phase Schedule'!$C67-'Accom_Phase Schedule'!$H67)</f>
        <v>0</v>
      </c>
      <c r="BX113" s="174">
        <f>(AND(BX$2&gt;='Accom_Phase Schedule'!$E67,BX$2&lt;=$C$96))*MIN('Accom_Phase Schedule'!$G67+BW113,'Accom_Phase Schedule'!$C67-'Accom_Phase Schedule'!$H67)</f>
        <v>0</v>
      </c>
      <c r="BY113" s="174">
        <f>(AND(BY$2&gt;='Accom_Phase Schedule'!$E67,BY$2&lt;=$C$96))*MIN('Accom_Phase Schedule'!$G67+BX113,'Accom_Phase Schedule'!$C67-'Accom_Phase Schedule'!$H67)</f>
        <v>0</v>
      </c>
      <c r="BZ113" s="174">
        <f>(AND(BZ$2&gt;='Accom_Phase Schedule'!$E67,BZ$2&lt;=$C$96))*MIN('Accom_Phase Schedule'!$G67+BY113,'Accom_Phase Schedule'!$C67-'Accom_Phase Schedule'!$H67)</f>
        <v>0</v>
      </c>
      <c r="CA113" s="174">
        <f>(AND(CA$2&gt;='Accom_Phase Schedule'!$E67,CA$2&lt;=$C$96))*MIN('Accom_Phase Schedule'!$G67+BZ113,'Accom_Phase Schedule'!$C67-'Accom_Phase Schedule'!$H67)</f>
        <v>0</v>
      </c>
      <c r="CB113" s="174">
        <f>(AND(CB$2&gt;='Accom_Phase Schedule'!$E67,CB$2&lt;=$C$96))*MIN('Accom_Phase Schedule'!$G67+CA113,'Accom_Phase Schedule'!$C67-'Accom_Phase Schedule'!$H67)</f>
        <v>0</v>
      </c>
      <c r="CC113" s="174">
        <f>(AND(CC$2&gt;='Accom_Phase Schedule'!$E67,CC$2&lt;=$C$96))*MIN('Accom_Phase Schedule'!$G67+CB113,'Accom_Phase Schedule'!$C67-'Accom_Phase Schedule'!$H67)</f>
        <v>0</v>
      </c>
      <c r="CD113" s="174">
        <f>(AND(CD$2&gt;='Accom_Phase Schedule'!$E67,CD$2&lt;=$C$96))*MIN('Accom_Phase Schedule'!$G67+CC113,'Accom_Phase Schedule'!$C67-'Accom_Phase Schedule'!$H67)</f>
        <v>0</v>
      </c>
      <c r="CE113" s="174">
        <f>(AND(CE$2&gt;='Accom_Phase Schedule'!$E67,CE$2&lt;=$C$96))*MIN('Accom_Phase Schedule'!$G67+CD113,'Accom_Phase Schedule'!$C67-'Accom_Phase Schedule'!$H67)</f>
        <v>0</v>
      </c>
      <c r="CF113" s="174">
        <f>(AND(CF$2&gt;='Accom_Phase Schedule'!$E67,CF$2&lt;=$C$96))*MIN('Accom_Phase Schedule'!$G67+CE113,'Accom_Phase Schedule'!$C67-'Accom_Phase Schedule'!$H67)</f>
        <v>0</v>
      </c>
      <c r="CG113" s="174">
        <f>(AND(CG$2&gt;='Accom_Phase Schedule'!$E67,CG$2&lt;=$C$96))*MIN('Accom_Phase Schedule'!$G67+CF113,'Accom_Phase Schedule'!$C67-'Accom_Phase Schedule'!$H67)</f>
        <v>0</v>
      </c>
      <c r="CH113" s="174">
        <f>(AND(CH$2&gt;='Accom_Phase Schedule'!$E67,CH$2&lt;=$C$96))*MIN('Accom_Phase Schedule'!$G67+CG113,'Accom_Phase Schedule'!$C67-'Accom_Phase Schedule'!$H67)</f>
        <v>0</v>
      </c>
      <c r="CI113" s="174">
        <f>(AND(CI$2&gt;='Accom_Phase Schedule'!$E67,CI$2&lt;=$C$96))*MIN('Accom_Phase Schedule'!$G67+CH113,'Accom_Phase Schedule'!$C67-'Accom_Phase Schedule'!$H67)</f>
        <v>0</v>
      </c>
      <c r="CJ113" s="174">
        <f>(AND(CJ$2&gt;='Accom_Phase Schedule'!$E67,CJ$2&lt;=$C$96))*MIN('Accom_Phase Schedule'!$G67+CI113,'Accom_Phase Schedule'!$C67-'Accom_Phase Schedule'!$H67)</f>
        <v>0</v>
      </c>
      <c r="CK113" s="174">
        <f>(AND(CK$2&gt;='Accom_Phase Schedule'!$E67,CK$2&lt;=$C$96))*MIN('Accom_Phase Schedule'!$G67+CJ113,'Accom_Phase Schedule'!$C67-'Accom_Phase Schedule'!$H67)</f>
        <v>0</v>
      </c>
      <c r="CL113" s="174">
        <f>(AND(CL$2&gt;='Accom_Phase Schedule'!$E67,CL$2&lt;=$C$96))*MIN('Accom_Phase Schedule'!$G67+CK113,'Accom_Phase Schedule'!$C67-'Accom_Phase Schedule'!$H67)</f>
        <v>0</v>
      </c>
      <c r="CM113" s="174">
        <f>(AND(CM$2&gt;='Accom_Phase Schedule'!$E67,CM$2&lt;=$C$96))*MIN('Accom_Phase Schedule'!$G67+CL113,'Accom_Phase Schedule'!$C67-'Accom_Phase Schedule'!$H67)</f>
        <v>0</v>
      </c>
      <c r="CN113" s="174">
        <f>(AND(CN$2&gt;='Accom_Phase Schedule'!$E67,CN$2&lt;=$C$96))*MIN('Accom_Phase Schedule'!$G67+CM113,'Accom_Phase Schedule'!$C67-'Accom_Phase Schedule'!$H67)</f>
        <v>0</v>
      </c>
      <c r="CO113" s="174">
        <f>(AND(CO$2&gt;='Accom_Phase Schedule'!$E67,CO$2&lt;=$C$96))*MIN('Accom_Phase Schedule'!$G67+CN113,'Accom_Phase Schedule'!$C67-'Accom_Phase Schedule'!$H67)</f>
        <v>0</v>
      </c>
      <c r="CP113" s="174">
        <f>(AND(CP$2&gt;='Accom_Phase Schedule'!$E67,CP$2&lt;=$C$96))*MIN('Accom_Phase Schedule'!$G67+CO113,'Accom_Phase Schedule'!$C67-'Accom_Phase Schedule'!$H67)</f>
        <v>0</v>
      </c>
      <c r="CQ113" s="174">
        <f>(AND(CQ$2&gt;='Accom_Phase Schedule'!$E67,CQ$2&lt;=$C$96))*MIN('Accom_Phase Schedule'!$G67+CP113,'Accom_Phase Schedule'!$C67-'Accom_Phase Schedule'!$H67)</f>
        <v>0</v>
      </c>
      <c r="CR113" s="174">
        <f>(AND(CR$2&gt;='Accom_Phase Schedule'!$E67,CR$2&lt;=$C$96))*MIN('Accom_Phase Schedule'!$G67+CQ113,'Accom_Phase Schedule'!$C67-'Accom_Phase Schedule'!$H67)</f>
        <v>0</v>
      </c>
      <c r="CS113" s="174">
        <f>(AND(CS$2&gt;='Accom_Phase Schedule'!$E67,CS$2&lt;=$C$96))*MIN('Accom_Phase Schedule'!$G67+CR113,'Accom_Phase Schedule'!$C67-'Accom_Phase Schedule'!$H67)</f>
        <v>0</v>
      </c>
      <c r="CT113" s="174">
        <f>(AND(CT$2&gt;='Accom_Phase Schedule'!$E67,CT$2&lt;=$C$96))*MIN('Accom_Phase Schedule'!$G67+CS113,'Accom_Phase Schedule'!$C67-'Accom_Phase Schedule'!$H67)</f>
        <v>0</v>
      </c>
      <c r="CU113" s="174">
        <f>(AND(CU$2&gt;='Accom_Phase Schedule'!$E67,CU$2&lt;=$C$96))*MIN('Accom_Phase Schedule'!$G67+CT113,'Accom_Phase Schedule'!$C67-'Accom_Phase Schedule'!$H67)</f>
        <v>0</v>
      </c>
      <c r="CV113" s="174">
        <f>(AND(CV$2&gt;='Accom_Phase Schedule'!$E67,CV$2&lt;=$C$96))*MIN('Accom_Phase Schedule'!$G67+CU113,'Accom_Phase Schedule'!$C67-'Accom_Phase Schedule'!$H67)</f>
        <v>0</v>
      </c>
      <c r="CW113" s="174">
        <f>(AND(CW$2&gt;='Accom_Phase Schedule'!$E67,CW$2&lt;=$C$96))*MIN('Accom_Phase Schedule'!$G67+CV113,'Accom_Phase Schedule'!$C67-'Accom_Phase Schedule'!$H67)</f>
        <v>0</v>
      </c>
      <c r="CX113" s="174">
        <f>(AND(CX$2&gt;='Accom_Phase Schedule'!$E67,CX$2&lt;=$C$96))*MIN('Accom_Phase Schedule'!$G67+CW113,'Accom_Phase Schedule'!$C67-'Accom_Phase Schedule'!$H67)</f>
        <v>0</v>
      </c>
      <c r="CY113" s="175">
        <f>(AND(CY$2&gt;='Accom_Phase Schedule'!$E67,CY$2&lt;=$C$96))*MIN('Accom_Phase Schedule'!$G67+CX113,'Accom_Phase Schedule'!$C67-'Accom_Phase Schedule'!$H67)</f>
        <v>0</v>
      </c>
    </row>
    <row r="114" spans="8:103" x14ac:dyDescent="0.25">
      <c r="H114" s="160" t="s">
        <v>123</v>
      </c>
      <c r="I114" s="165"/>
      <c r="J114" s="166"/>
      <c r="K114" s="174">
        <f>(AND(K$2&gt;='Accom_Phase Schedule'!$E68,K$2&lt;=$C$96))*MIN('Accom_Phase Schedule'!$G68+J114,'Accom_Phase Schedule'!$C68-'Accom_Phase Schedule'!$H68)</f>
        <v>0</v>
      </c>
      <c r="L114" s="174">
        <f>(AND(L$2&gt;='Accom_Phase Schedule'!$E68,L$2&lt;=$C$96))*MIN('Accom_Phase Schedule'!$G68+K114,'Accom_Phase Schedule'!$C68-'Accom_Phase Schedule'!$H68)</f>
        <v>0</v>
      </c>
      <c r="M114" s="174">
        <f>(AND(M$2&gt;='Accom_Phase Schedule'!$E68,M$2&lt;=$C$96))*MIN('Accom_Phase Schedule'!$G68+L114,'Accom_Phase Schedule'!$C68-'Accom_Phase Schedule'!$H68)</f>
        <v>0</v>
      </c>
      <c r="N114" s="174">
        <f>(AND(N$2&gt;='Accom_Phase Schedule'!$E68,N$2&lt;=$C$96))*MIN('Accom_Phase Schedule'!$G68+M114,'Accom_Phase Schedule'!$C68-'Accom_Phase Schedule'!$H68)</f>
        <v>0</v>
      </c>
      <c r="O114" s="174">
        <f>(AND(O$2&gt;='Accom_Phase Schedule'!$E68,O$2&lt;=$C$96))*MIN('Accom_Phase Schedule'!$G68+N114,'Accom_Phase Schedule'!$C68-'Accom_Phase Schedule'!$H68)</f>
        <v>0</v>
      </c>
      <c r="P114" s="174">
        <f>(AND(P$2&gt;='Accom_Phase Schedule'!$E68,P$2&lt;=$C$96))*MIN('Accom_Phase Schedule'!$G68+O114,'Accom_Phase Schedule'!$C68-'Accom_Phase Schedule'!$H68)</f>
        <v>0</v>
      </c>
      <c r="Q114" s="174">
        <f>(AND(Q$2&gt;='Accom_Phase Schedule'!$E68,Q$2&lt;=$C$96))*MIN('Accom_Phase Schedule'!$G68+P114,'Accom_Phase Schedule'!$C68-'Accom_Phase Schedule'!$H68)</f>
        <v>0</v>
      </c>
      <c r="R114" s="174">
        <f>(AND(R$2&gt;='Accom_Phase Schedule'!$E68,R$2&lt;=$C$96))*MIN('Accom_Phase Schedule'!$G68+Q114,'Accom_Phase Schedule'!$C68-'Accom_Phase Schedule'!$H68)</f>
        <v>0</v>
      </c>
      <c r="S114" s="174">
        <f>(AND(S$2&gt;='Accom_Phase Schedule'!$E68,S$2&lt;=$C$96))*MIN('Accom_Phase Schedule'!$G68+R114,'Accom_Phase Schedule'!$C68-'Accom_Phase Schedule'!$H68)</f>
        <v>0</v>
      </c>
      <c r="T114" s="174">
        <f>(AND(T$2&gt;='Accom_Phase Schedule'!$E68,T$2&lt;=$C$96))*MIN('Accom_Phase Schedule'!$G68+S114,'Accom_Phase Schedule'!$C68-'Accom_Phase Schedule'!$H68)</f>
        <v>0</v>
      </c>
      <c r="U114" s="174">
        <f>(AND(U$2&gt;='Accom_Phase Schedule'!$E68,U$2&lt;=$C$96))*MIN('Accom_Phase Schedule'!$G68+T114,'Accom_Phase Schedule'!$C68-'Accom_Phase Schedule'!$H68)</f>
        <v>0</v>
      </c>
      <c r="V114" s="174">
        <f>(AND(V$2&gt;='Accom_Phase Schedule'!$E68,V$2&lt;=$C$96))*MIN('Accom_Phase Schedule'!$G68+U114,'Accom_Phase Schedule'!$C68-'Accom_Phase Schedule'!$H68)</f>
        <v>0</v>
      </c>
      <c r="W114" s="174">
        <f>(AND(W$2&gt;='Accom_Phase Schedule'!$E68,W$2&lt;=$C$96))*MIN('Accom_Phase Schedule'!$G68+V114,'Accom_Phase Schedule'!$C68-'Accom_Phase Schedule'!$H68)</f>
        <v>0</v>
      </c>
      <c r="X114" s="174">
        <f>(AND(X$2&gt;='Accom_Phase Schedule'!$E68,X$2&lt;=$C$96))*MIN('Accom_Phase Schedule'!$G68+W114,'Accom_Phase Schedule'!$C68-'Accom_Phase Schedule'!$H68)</f>
        <v>0</v>
      </c>
      <c r="Y114" s="174">
        <f>(AND(Y$2&gt;='Accom_Phase Schedule'!$E68,Y$2&lt;=$C$96))*MIN('Accom_Phase Schedule'!$G68+X114,'Accom_Phase Schedule'!$C68-'Accom_Phase Schedule'!$H68)</f>
        <v>0</v>
      </c>
      <c r="Z114" s="174">
        <f>(AND(Z$2&gt;='Accom_Phase Schedule'!$E68,Z$2&lt;=$C$96))*MIN('Accom_Phase Schedule'!$G68+Y114,'Accom_Phase Schedule'!$C68-'Accom_Phase Schedule'!$H68)</f>
        <v>0</v>
      </c>
      <c r="AA114" s="174">
        <f>(AND(AA$2&gt;='Accom_Phase Schedule'!$E68,AA$2&lt;=$C$96))*MIN('Accom_Phase Schedule'!$G68+Z114,'Accom_Phase Schedule'!$C68-'Accom_Phase Schedule'!$H68)</f>
        <v>0</v>
      </c>
      <c r="AB114" s="174">
        <f>(AND(AB$2&gt;='Accom_Phase Schedule'!$E68,AB$2&lt;=$C$96))*MIN('Accom_Phase Schedule'!$G68+AA114,'Accom_Phase Schedule'!$C68-'Accom_Phase Schedule'!$H68)</f>
        <v>0</v>
      </c>
      <c r="AC114" s="174">
        <f>(AND(AC$2&gt;='Accom_Phase Schedule'!$E68,AC$2&lt;=$C$96))*MIN('Accom_Phase Schedule'!$G68+AB114,'Accom_Phase Schedule'!$C68-'Accom_Phase Schedule'!$H68)</f>
        <v>0</v>
      </c>
      <c r="AD114" s="174">
        <f>(AND(AD$2&gt;='Accom_Phase Schedule'!$E68,AD$2&lt;=$C$96))*MIN('Accom_Phase Schedule'!$G68+AC114,'Accom_Phase Schedule'!$C68-'Accom_Phase Schedule'!$H68)</f>
        <v>0</v>
      </c>
      <c r="AE114" s="174">
        <f>(AND(AE$2&gt;='Accom_Phase Schedule'!$E68,AE$2&lt;=$C$96))*MIN('Accom_Phase Schedule'!$G68+AD114,'Accom_Phase Schedule'!$C68-'Accom_Phase Schedule'!$H68)</f>
        <v>0</v>
      </c>
      <c r="AF114" s="174">
        <f>(AND(AF$2&gt;='Accom_Phase Schedule'!$E68,AF$2&lt;=$C$96))*MIN('Accom_Phase Schedule'!$G68+AE114,'Accom_Phase Schedule'!$C68-'Accom_Phase Schedule'!$H68)</f>
        <v>0</v>
      </c>
      <c r="AG114" s="174">
        <f>(AND(AG$2&gt;='Accom_Phase Schedule'!$E68,AG$2&lt;=$C$96))*MIN('Accom_Phase Schedule'!$G68+AF114,'Accom_Phase Schedule'!$C68-'Accom_Phase Schedule'!$H68)</f>
        <v>0</v>
      </c>
      <c r="AH114" s="174">
        <f>(AND(AH$2&gt;='Accom_Phase Schedule'!$E68,AH$2&lt;=$C$96))*MIN('Accom_Phase Schedule'!$G68+AG114,'Accom_Phase Schedule'!$C68-'Accom_Phase Schedule'!$H68)</f>
        <v>0</v>
      </c>
      <c r="AI114" s="174">
        <f>(AND(AI$2&gt;='Accom_Phase Schedule'!$E68,AI$2&lt;=$C$96))*MIN('Accom_Phase Schedule'!$G68+AH114,'Accom_Phase Schedule'!$C68-'Accom_Phase Schedule'!$H68)</f>
        <v>0</v>
      </c>
      <c r="AJ114" s="174">
        <f>(AND(AJ$2&gt;='Accom_Phase Schedule'!$E68,AJ$2&lt;=$C$96))*MIN('Accom_Phase Schedule'!$G68+AI114,'Accom_Phase Schedule'!$C68-'Accom_Phase Schedule'!$H68)</f>
        <v>0</v>
      </c>
      <c r="AK114" s="174">
        <f>(AND(AK$2&gt;='Accom_Phase Schedule'!$E68,AK$2&lt;=$C$96))*MIN('Accom_Phase Schedule'!$G68+AJ114,'Accom_Phase Schedule'!$C68-'Accom_Phase Schedule'!$H68)</f>
        <v>0</v>
      </c>
      <c r="AL114" s="174">
        <f>(AND(AL$2&gt;='Accom_Phase Schedule'!$E68,AL$2&lt;=$C$96))*MIN('Accom_Phase Schedule'!$G68+AK114,'Accom_Phase Schedule'!$C68-'Accom_Phase Schedule'!$H68)</f>
        <v>0</v>
      </c>
      <c r="AM114" s="174">
        <f>(AND(AM$2&gt;='Accom_Phase Schedule'!$E68,AM$2&lt;=$C$96))*MIN('Accom_Phase Schedule'!$G68+AL114,'Accom_Phase Schedule'!$C68-'Accom_Phase Schedule'!$H68)</f>
        <v>0</v>
      </c>
      <c r="AN114" s="174">
        <f>(AND(AN$2&gt;='Accom_Phase Schedule'!$E68,AN$2&lt;=$C$96))*MIN('Accom_Phase Schedule'!$G68+AM114,'Accom_Phase Schedule'!$C68-'Accom_Phase Schedule'!$H68)</f>
        <v>0</v>
      </c>
      <c r="AO114" s="174">
        <f>(AND(AO$2&gt;='Accom_Phase Schedule'!$E68,AO$2&lt;=$C$96))*MIN('Accom_Phase Schedule'!$G68+AN114,'Accom_Phase Schedule'!$C68-'Accom_Phase Schedule'!$H68)</f>
        <v>0</v>
      </c>
      <c r="AP114" s="174">
        <f>(AND(AP$2&gt;='Accom_Phase Schedule'!$E68,AP$2&lt;=$C$96))*MIN('Accom_Phase Schedule'!$G68+AO114,'Accom_Phase Schedule'!$C68-'Accom_Phase Schedule'!$H68)</f>
        <v>0</v>
      </c>
      <c r="AQ114" s="174">
        <f>(AND(AQ$2&gt;='Accom_Phase Schedule'!$E68,AQ$2&lt;=$C$96))*MIN('Accom_Phase Schedule'!$G68+AP114,'Accom_Phase Schedule'!$C68-'Accom_Phase Schedule'!$H68)</f>
        <v>0</v>
      </c>
      <c r="AR114" s="174">
        <f>(AND(AR$2&gt;='Accom_Phase Schedule'!$E68,AR$2&lt;=$C$96))*MIN('Accom_Phase Schedule'!$G68+AQ114,'Accom_Phase Schedule'!$C68-'Accom_Phase Schedule'!$H68)</f>
        <v>0</v>
      </c>
      <c r="AS114" s="174">
        <f>(AND(AS$2&gt;='Accom_Phase Schedule'!$E68,AS$2&lt;=$C$96))*MIN('Accom_Phase Schedule'!$G68+AR114,'Accom_Phase Schedule'!$C68-'Accom_Phase Schedule'!$H68)</f>
        <v>0</v>
      </c>
      <c r="AT114" s="174">
        <f>(AND(AT$2&gt;='Accom_Phase Schedule'!$E68,AT$2&lt;=$C$96))*MIN('Accom_Phase Schedule'!$G68+AS114,'Accom_Phase Schedule'!$C68-'Accom_Phase Schedule'!$H68)</f>
        <v>0</v>
      </c>
      <c r="AU114" s="174">
        <f>(AND(AU$2&gt;='Accom_Phase Schedule'!$E68,AU$2&lt;=$C$96))*MIN('Accom_Phase Schedule'!$G68+AT114,'Accom_Phase Schedule'!$C68-'Accom_Phase Schedule'!$H68)</f>
        <v>0</v>
      </c>
      <c r="AV114" s="174">
        <f>(AND(AV$2&gt;='Accom_Phase Schedule'!$E68,AV$2&lt;=$C$96))*MIN('Accom_Phase Schedule'!$G68+AU114,'Accom_Phase Schedule'!$C68-'Accom_Phase Schedule'!$H68)</f>
        <v>0</v>
      </c>
      <c r="AW114" s="174">
        <f>(AND(AW$2&gt;='Accom_Phase Schedule'!$E68,AW$2&lt;=$C$96))*MIN('Accom_Phase Schedule'!$G68+AV114,'Accom_Phase Schedule'!$C68-'Accom_Phase Schedule'!$H68)</f>
        <v>0</v>
      </c>
      <c r="AX114" s="174">
        <f>(AND(AX$2&gt;='Accom_Phase Schedule'!$E68,AX$2&lt;=$C$96))*MIN('Accom_Phase Schedule'!$G68+AW114,'Accom_Phase Schedule'!$C68-'Accom_Phase Schedule'!$H68)</f>
        <v>0</v>
      </c>
      <c r="AY114" s="174">
        <f>(AND(AY$2&gt;='Accom_Phase Schedule'!$E68,AY$2&lt;=$C$96))*MIN('Accom_Phase Schedule'!$G68+AX114,'Accom_Phase Schedule'!$C68-'Accom_Phase Schedule'!$H68)</f>
        <v>0</v>
      </c>
      <c r="AZ114" s="174">
        <f>(AND(AZ$2&gt;='Accom_Phase Schedule'!$E68,AZ$2&lt;=$C$96))*MIN('Accom_Phase Schedule'!$G68+AY114,'Accom_Phase Schedule'!$C68-'Accom_Phase Schedule'!$H68)</f>
        <v>0</v>
      </c>
      <c r="BA114" s="174">
        <f>(AND(BA$2&gt;='Accom_Phase Schedule'!$E68,BA$2&lt;=$C$96))*MIN('Accom_Phase Schedule'!$G68+AZ114,'Accom_Phase Schedule'!$C68-'Accom_Phase Schedule'!$H68)</f>
        <v>0</v>
      </c>
      <c r="BB114" s="174">
        <f>(AND(BB$2&gt;='Accom_Phase Schedule'!$E68,BB$2&lt;=$C$96))*MIN('Accom_Phase Schedule'!$G68+BA114,'Accom_Phase Schedule'!$C68-'Accom_Phase Schedule'!$H68)</f>
        <v>0</v>
      </c>
      <c r="BC114" s="174">
        <f>(AND(BC$2&gt;='Accom_Phase Schedule'!$E68,BC$2&lt;=$C$96))*MIN('Accom_Phase Schedule'!$G68+BB114,'Accom_Phase Schedule'!$C68-'Accom_Phase Schedule'!$H68)</f>
        <v>0</v>
      </c>
      <c r="BD114" s="174">
        <f>(AND(BD$2&gt;='Accom_Phase Schedule'!$E68,BD$2&lt;=$C$96))*MIN('Accom_Phase Schedule'!$G68+BC114,'Accom_Phase Schedule'!$C68-'Accom_Phase Schedule'!$H68)</f>
        <v>0</v>
      </c>
      <c r="BE114" s="174">
        <f>(AND(BE$2&gt;='Accom_Phase Schedule'!$E68,BE$2&lt;=$C$96))*MIN('Accom_Phase Schedule'!$G68+BD114,'Accom_Phase Schedule'!$C68-'Accom_Phase Schedule'!$H68)</f>
        <v>0</v>
      </c>
      <c r="BF114" s="174">
        <f>(AND(BF$2&gt;='Accom_Phase Schedule'!$E68,BF$2&lt;=$C$96))*MIN('Accom_Phase Schedule'!$G68+BE114,'Accom_Phase Schedule'!$C68-'Accom_Phase Schedule'!$H68)</f>
        <v>0</v>
      </c>
      <c r="BG114" s="174">
        <f>(AND(BG$2&gt;='Accom_Phase Schedule'!$E68,BG$2&lt;=$C$96))*MIN('Accom_Phase Schedule'!$G68+BF114,'Accom_Phase Schedule'!$C68-'Accom_Phase Schedule'!$H68)</f>
        <v>0</v>
      </c>
      <c r="BH114" s="174">
        <f>(AND(BH$2&gt;='Accom_Phase Schedule'!$E68,BH$2&lt;=$C$96))*MIN('Accom_Phase Schedule'!$G68+BG114,'Accom_Phase Schedule'!$C68-'Accom_Phase Schedule'!$H68)</f>
        <v>0</v>
      </c>
      <c r="BI114" s="174">
        <f>(AND(BI$2&gt;='Accom_Phase Schedule'!$E68,BI$2&lt;=$C$96))*MIN('Accom_Phase Schedule'!$G68+BH114,'Accom_Phase Schedule'!$C68-'Accom_Phase Schedule'!$H68)</f>
        <v>0</v>
      </c>
      <c r="BJ114" s="174">
        <f>(AND(BJ$2&gt;='Accom_Phase Schedule'!$E68,BJ$2&lt;=$C$96))*MIN('Accom_Phase Schedule'!$G68+BI114,'Accom_Phase Schedule'!$C68-'Accom_Phase Schedule'!$H68)</f>
        <v>0</v>
      </c>
      <c r="BK114" s="174">
        <f>(AND(BK$2&gt;='Accom_Phase Schedule'!$E68,BK$2&lt;=$C$96))*MIN('Accom_Phase Schedule'!$G68+BJ114,'Accom_Phase Schedule'!$C68-'Accom_Phase Schedule'!$H68)</f>
        <v>0</v>
      </c>
      <c r="BL114" s="174">
        <f>(AND(BL$2&gt;='Accom_Phase Schedule'!$E68,BL$2&lt;=$C$96))*MIN('Accom_Phase Schedule'!$G68+BK114,'Accom_Phase Schedule'!$C68-'Accom_Phase Schedule'!$H68)</f>
        <v>0</v>
      </c>
      <c r="BM114" s="174">
        <f>(AND(BM$2&gt;='Accom_Phase Schedule'!$E68,BM$2&lt;=$C$96))*MIN('Accom_Phase Schedule'!$G68+BL114,'Accom_Phase Schedule'!$C68-'Accom_Phase Schedule'!$H68)</f>
        <v>0</v>
      </c>
      <c r="BN114" s="174">
        <f>(AND(BN$2&gt;='Accom_Phase Schedule'!$E68,BN$2&lt;=$C$96))*MIN('Accom_Phase Schedule'!$G68+BM114,'Accom_Phase Schedule'!$C68-'Accom_Phase Schedule'!$H68)</f>
        <v>0</v>
      </c>
      <c r="BO114" s="174">
        <f>(AND(BO$2&gt;='Accom_Phase Schedule'!$E68,BO$2&lt;=$C$96))*MIN('Accom_Phase Schedule'!$G68+BN114,'Accom_Phase Schedule'!$C68-'Accom_Phase Schedule'!$H68)</f>
        <v>0</v>
      </c>
      <c r="BP114" s="174">
        <f>(AND(BP$2&gt;='Accom_Phase Schedule'!$E68,BP$2&lt;=$C$96))*MIN('Accom_Phase Schedule'!$G68+BO114,'Accom_Phase Schedule'!$C68-'Accom_Phase Schedule'!$H68)</f>
        <v>0</v>
      </c>
      <c r="BQ114" s="174">
        <f>(AND(BQ$2&gt;='Accom_Phase Schedule'!$E68,BQ$2&lt;=$C$96))*MIN('Accom_Phase Schedule'!$G68+BP114,'Accom_Phase Schedule'!$C68-'Accom_Phase Schedule'!$H68)</f>
        <v>0</v>
      </c>
      <c r="BR114" s="174">
        <f>(AND(BR$2&gt;='Accom_Phase Schedule'!$E68,BR$2&lt;=$C$96))*MIN('Accom_Phase Schedule'!$G68+BQ114,'Accom_Phase Schedule'!$C68-'Accom_Phase Schedule'!$H68)</f>
        <v>0</v>
      </c>
      <c r="BS114" s="174">
        <f>(AND(BS$2&gt;='Accom_Phase Schedule'!$E68,BS$2&lt;=$C$96))*MIN('Accom_Phase Schedule'!$G68+BR114,'Accom_Phase Schedule'!$C68-'Accom_Phase Schedule'!$H68)</f>
        <v>0</v>
      </c>
      <c r="BT114" s="174">
        <f>(AND(BT$2&gt;='Accom_Phase Schedule'!$E68,BT$2&lt;=$C$96))*MIN('Accom_Phase Schedule'!$G68+BS114,'Accom_Phase Schedule'!$C68-'Accom_Phase Schedule'!$H68)</f>
        <v>0</v>
      </c>
      <c r="BU114" s="174">
        <f>(AND(BU$2&gt;='Accom_Phase Schedule'!$E68,BU$2&lt;=$C$96))*MIN('Accom_Phase Schedule'!$G68+BT114,'Accom_Phase Schedule'!$C68-'Accom_Phase Schedule'!$H68)</f>
        <v>0</v>
      </c>
      <c r="BV114" s="174">
        <f>(AND(BV$2&gt;='Accom_Phase Schedule'!$E68,BV$2&lt;=$C$96))*MIN('Accom_Phase Schedule'!$G68+BU114,'Accom_Phase Schedule'!$C68-'Accom_Phase Schedule'!$H68)</f>
        <v>0</v>
      </c>
      <c r="BW114" s="174">
        <f>(AND(BW$2&gt;='Accom_Phase Schedule'!$E68,BW$2&lt;=$C$96))*MIN('Accom_Phase Schedule'!$G68+BV114,'Accom_Phase Schedule'!$C68-'Accom_Phase Schedule'!$H68)</f>
        <v>0</v>
      </c>
      <c r="BX114" s="174">
        <f>(AND(BX$2&gt;='Accom_Phase Schedule'!$E68,BX$2&lt;=$C$96))*MIN('Accom_Phase Schedule'!$G68+BW114,'Accom_Phase Schedule'!$C68-'Accom_Phase Schedule'!$H68)</f>
        <v>0</v>
      </c>
      <c r="BY114" s="174">
        <f>(AND(BY$2&gt;='Accom_Phase Schedule'!$E68,BY$2&lt;=$C$96))*MIN('Accom_Phase Schedule'!$G68+BX114,'Accom_Phase Schedule'!$C68-'Accom_Phase Schedule'!$H68)</f>
        <v>0</v>
      </c>
      <c r="BZ114" s="174">
        <f>(AND(BZ$2&gt;='Accom_Phase Schedule'!$E68,BZ$2&lt;=$C$96))*MIN('Accom_Phase Schedule'!$G68+BY114,'Accom_Phase Schedule'!$C68-'Accom_Phase Schedule'!$H68)</f>
        <v>0</v>
      </c>
      <c r="CA114" s="174">
        <f>(AND(CA$2&gt;='Accom_Phase Schedule'!$E68,CA$2&lt;=$C$96))*MIN('Accom_Phase Schedule'!$G68+BZ114,'Accom_Phase Schedule'!$C68-'Accom_Phase Schedule'!$H68)</f>
        <v>0</v>
      </c>
      <c r="CB114" s="174">
        <f>(AND(CB$2&gt;='Accom_Phase Schedule'!$E68,CB$2&lt;=$C$96))*MIN('Accom_Phase Schedule'!$G68+CA114,'Accom_Phase Schedule'!$C68-'Accom_Phase Schedule'!$H68)</f>
        <v>0</v>
      </c>
      <c r="CC114" s="174">
        <f>(AND(CC$2&gt;='Accom_Phase Schedule'!$E68,CC$2&lt;=$C$96))*MIN('Accom_Phase Schedule'!$G68+CB114,'Accom_Phase Schedule'!$C68-'Accom_Phase Schedule'!$H68)</f>
        <v>0</v>
      </c>
      <c r="CD114" s="174">
        <f>(AND(CD$2&gt;='Accom_Phase Schedule'!$E68,CD$2&lt;=$C$96))*MIN('Accom_Phase Schedule'!$G68+CC114,'Accom_Phase Schedule'!$C68-'Accom_Phase Schedule'!$H68)</f>
        <v>0</v>
      </c>
      <c r="CE114" s="174">
        <f>(AND(CE$2&gt;='Accom_Phase Schedule'!$E68,CE$2&lt;=$C$96))*MIN('Accom_Phase Schedule'!$G68+CD114,'Accom_Phase Schedule'!$C68-'Accom_Phase Schedule'!$H68)</f>
        <v>0</v>
      </c>
      <c r="CF114" s="174">
        <f>(AND(CF$2&gt;='Accom_Phase Schedule'!$E68,CF$2&lt;=$C$96))*MIN('Accom_Phase Schedule'!$G68+CE114,'Accom_Phase Schedule'!$C68-'Accom_Phase Schedule'!$H68)</f>
        <v>0</v>
      </c>
      <c r="CG114" s="174">
        <f>(AND(CG$2&gt;='Accom_Phase Schedule'!$E68,CG$2&lt;=$C$96))*MIN('Accom_Phase Schedule'!$G68+CF114,'Accom_Phase Schedule'!$C68-'Accom_Phase Schedule'!$H68)</f>
        <v>0</v>
      </c>
      <c r="CH114" s="174">
        <f>(AND(CH$2&gt;='Accom_Phase Schedule'!$E68,CH$2&lt;=$C$96))*MIN('Accom_Phase Schedule'!$G68+CG114,'Accom_Phase Schedule'!$C68-'Accom_Phase Schedule'!$H68)</f>
        <v>0</v>
      </c>
      <c r="CI114" s="174">
        <f>(AND(CI$2&gt;='Accom_Phase Schedule'!$E68,CI$2&lt;=$C$96))*MIN('Accom_Phase Schedule'!$G68+CH114,'Accom_Phase Schedule'!$C68-'Accom_Phase Schedule'!$H68)</f>
        <v>0</v>
      </c>
      <c r="CJ114" s="174">
        <f>(AND(CJ$2&gt;='Accom_Phase Schedule'!$E68,CJ$2&lt;=$C$96))*MIN('Accom_Phase Schedule'!$G68+CI114,'Accom_Phase Schedule'!$C68-'Accom_Phase Schedule'!$H68)</f>
        <v>0</v>
      </c>
      <c r="CK114" s="174">
        <f>(AND(CK$2&gt;='Accom_Phase Schedule'!$E68,CK$2&lt;=$C$96))*MIN('Accom_Phase Schedule'!$G68+CJ114,'Accom_Phase Schedule'!$C68-'Accom_Phase Schedule'!$H68)</f>
        <v>0</v>
      </c>
      <c r="CL114" s="174">
        <f>(AND(CL$2&gt;='Accom_Phase Schedule'!$E68,CL$2&lt;=$C$96))*MIN('Accom_Phase Schedule'!$G68+CK114,'Accom_Phase Schedule'!$C68-'Accom_Phase Schedule'!$H68)</f>
        <v>0</v>
      </c>
      <c r="CM114" s="174">
        <f>(AND(CM$2&gt;='Accom_Phase Schedule'!$E68,CM$2&lt;=$C$96))*MIN('Accom_Phase Schedule'!$G68+CL114,'Accom_Phase Schedule'!$C68-'Accom_Phase Schedule'!$H68)</f>
        <v>0</v>
      </c>
      <c r="CN114" s="174">
        <f>(AND(CN$2&gt;='Accom_Phase Schedule'!$E68,CN$2&lt;=$C$96))*MIN('Accom_Phase Schedule'!$G68+CM114,'Accom_Phase Schedule'!$C68-'Accom_Phase Schedule'!$H68)</f>
        <v>0</v>
      </c>
      <c r="CO114" s="174">
        <f>(AND(CO$2&gt;='Accom_Phase Schedule'!$E68,CO$2&lt;=$C$96))*MIN('Accom_Phase Schedule'!$G68+CN114,'Accom_Phase Schedule'!$C68-'Accom_Phase Schedule'!$H68)</f>
        <v>0</v>
      </c>
      <c r="CP114" s="174">
        <f>(AND(CP$2&gt;='Accom_Phase Schedule'!$E68,CP$2&lt;=$C$96))*MIN('Accom_Phase Schedule'!$G68+CO114,'Accom_Phase Schedule'!$C68-'Accom_Phase Schedule'!$H68)</f>
        <v>0</v>
      </c>
      <c r="CQ114" s="174">
        <f>(AND(CQ$2&gt;='Accom_Phase Schedule'!$E68,CQ$2&lt;=$C$96))*MIN('Accom_Phase Schedule'!$G68+CP114,'Accom_Phase Schedule'!$C68-'Accom_Phase Schedule'!$H68)</f>
        <v>0</v>
      </c>
      <c r="CR114" s="174">
        <f>(AND(CR$2&gt;='Accom_Phase Schedule'!$E68,CR$2&lt;=$C$96))*MIN('Accom_Phase Schedule'!$G68+CQ114,'Accom_Phase Schedule'!$C68-'Accom_Phase Schedule'!$H68)</f>
        <v>0</v>
      </c>
      <c r="CS114" s="174">
        <f>(AND(CS$2&gt;='Accom_Phase Schedule'!$E68,CS$2&lt;=$C$96))*MIN('Accom_Phase Schedule'!$G68+CR114,'Accom_Phase Schedule'!$C68-'Accom_Phase Schedule'!$H68)</f>
        <v>0</v>
      </c>
      <c r="CT114" s="174">
        <f>(AND(CT$2&gt;='Accom_Phase Schedule'!$E68,CT$2&lt;=$C$96))*MIN('Accom_Phase Schedule'!$G68+CS114,'Accom_Phase Schedule'!$C68-'Accom_Phase Schedule'!$H68)</f>
        <v>0</v>
      </c>
      <c r="CU114" s="174">
        <f>(AND(CU$2&gt;='Accom_Phase Schedule'!$E68,CU$2&lt;=$C$96))*MIN('Accom_Phase Schedule'!$G68+CT114,'Accom_Phase Schedule'!$C68-'Accom_Phase Schedule'!$H68)</f>
        <v>0</v>
      </c>
      <c r="CV114" s="174">
        <f>(AND(CV$2&gt;='Accom_Phase Schedule'!$E68,CV$2&lt;=$C$96))*MIN('Accom_Phase Schedule'!$G68+CU114,'Accom_Phase Schedule'!$C68-'Accom_Phase Schedule'!$H68)</f>
        <v>0</v>
      </c>
      <c r="CW114" s="174">
        <f>(AND(CW$2&gt;='Accom_Phase Schedule'!$E68,CW$2&lt;=$C$96))*MIN('Accom_Phase Schedule'!$G68+CV114,'Accom_Phase Schedule'!$C68-'Accom_Phase Schedule'!$H68)</f>
        <v>0</v>
      </c>
      <c r="CX114" s="174">
        <f>(AND(CX$2&gt;='Accom_Phase Schedule'!$E68,CX$2&lt;=$C$96))*MIN('Accom_Phase Schedule'!$G68+CW114,'Accom_Phase Schedule'!$C68-'Accom_Phase Schedule'!$H68)</f>
        <v>0</v>
      </c>
      <c r="CY114" s="175">
        <f>(AND(CY$2&gt;='Accom_Phase Schedule'!$E68,CY$2&lt;=$C$96))*MIN('Accom_Phase Schedule'!$G68+CX114,'Accom_Phase Schedule'!$C68-'Accom_Phase Schedule'!$H68)</f>
        <v>0</v>
      </c>
    </row>
    <row r="115" spans="8:103" x14ac:dyDescent="0.25">
      <c r="H115" s="160" t="s">
        <v>124</v>
      </c>
      <c r="I115" s="165"/>
      <c r="J115" s="166"/>
      <c r="K115" s="174">
        <f>(AND(K$2&gt;='Accom_Phase Schedule'!$E69,K$2&lt;=$C$96))*MIN('Accom_Phase Schedule'!$G69+J115,'Accom_Phase Schedule'!$C69-'Accom_Phase Schedule'!$H69)</f>
        <v>0</v>
      </c>
      <c r="L115" s="174">
        <f>(AND(L$2&gt;='Accom_Phase Schedule'!$E69,L$2&lt;=$C$96))*MIN('Accom_Phase Schedule'!$G69+K115,'Accom_Phase Schedule'!$C69-'Accom_Phase Schedule'!$H69)</f>
        <v>0</v>
      </c>
      <c r="M115" s="174">
        <f>(AND(M$2&gt;='Accom_Phase Schedule'!$E69,M$2&lt;=$C$96))*MIN('Accom_Phase Schedule'!$G69+L115,'Accom_Phase Schedule'!$C69-'Accom_Phase Schedule'!$H69)</f>
        <v>0</v>
      </c>
      <c r="N115" s="174">
        <f>(AND(N$2&gt;='Accom_Phase Schedule'!$E69,N$2&lt;=$C$96))*MIN('Accom_Phase Schedule'!$G69+M115,'Accom_Phase Schedule'!$C69-'Accom_Phase Schedule'!$H69)</f>
        <v>0</v>
      </c>
      <c r="O115" s="174">
        <f>(AND(O$2&gt;='Accom_Phase Schedule'!$E69,O$2&lt;=$C$96))*MIN('Accom_Phase Schedule'!$G69+N115,'Accom_Phase Schedule'!$C69-'Accom_Phase Schedule'!$H69)</f>
        <v>0</v>
      </c>
      <c r="P115" s="174">
        <f>(AND(P$2&gt;='Accom_Phase Schedule'!$E69,P$2&lt;=$C$96))*MIN('Accom_Phase Schedule'!$G69+O115,'Accom_Phase Schedule'!$C69-'Accom_Phase Schedule'!$H69)</f>
        <v>0</v>
      </c>
      <c r="Q115" s="174">
        <f>(AND(Q$2&gt;='Accom_Phase Schedule'!$E69,Q$2&lt;=$C$96))*MIN('Accom_Phase Schedule'!$G69+P115,'Accom_Phase Schedule'!$C69-'Accom_Phase Schedule'!$H69)</f>
        <v>0</v>
      </c>
      <c r="R115" s="174">
        <f>(AND(R$2&gt;='Accom_Phase Schedule'!$E69,R$2&lt;=$C$96))*MIN('Accom_Phase Schedule'!$G69+Q115,'Accom_Phase Schedule'!$C69-'Accom_Phase Schedule'!$H69)</f>
        <v>0</v>
      </c>
      <c r="S115" s="174">
        <f>(AND(S$2&gt;='Accom_Phase Schedule'!$E69,S$2&lt;=$C$96))*MIN('Accom_Phase Schedule'!$G69+R115,'Accom_Phase Schedule'!$C69-'Accom_Phase Schedule'!$H69)</f>
        <v>0</v>
      </c>
      <c r="T115" s="174">
        <f>(AND(T$2&gt;='Accom_Phase Schedule'!$E69,T$2&lt;=$C$96))*MIN('Accom_Phase Schedule'!$G69+S115,'Accom_Phase Schedule'!$C69-'Accom_Phase Schedule'!$H69)</f>
        <v>0</v>
      </c>
      <c r="U115" s="174">
        <f>(AND(U$2&gt;='Accom_Phase Schedule'!$E69,U$2&lt;=$C$96))*MIN('Accom_Phase Schedule'!$G69+T115,'Accom_Phase Schedule'!$C69-'Accom_Phase Schedule'!$H69)</f>
        <v>0</v>
      </c>
      <c r="V115" s="174">
        <f>(AND(V$2&gt;='Accom_Phase Schedule'!$E69,V$2&lt;=$C$96))*MIN('Accom_Phase Schedule'!$G69+U115,'Accom_Phase Schedule'!$C69-'Accom_Phase Schedule'!$H69)</f>
        <v>0</v>
      </c>
      <c r="W115" s="174">
        <f>(AND(W$2&gt;='Accom_Phase Schedule'!$E69,W$2&lt;=$C$96))*MIN('Accom_Phase Schedule'!$G69+V115,'Accom_Phase Schedule'!$C69-'Accom_Phase Schedule'!$H69)</f>
        <v>0</v>
      </c>
      <c r="X115" s="174">
        <f>(AND(X$2&gt;='Accom_Phase Schedule'!$E69,X$2&lt;=$C$96))*MIN('Accom_Phase Schedule'!$G69+W115,'Accom_Phase Schedule'!$C69-'Accom_Phase Schedule'!$H69)</f>
        <v>0</v>
      </c>
      <c r="Y115" s="174">
        <f>(AND(Y$2&gt;='Accom_Phase Schedule'!$E69,Y$2&lt;=$C$96))*MIN('Accom_Phase Schedule'!$G69+X115,'Accom_Phase Schedule'!$C69-'Accom_Phase Schedule'!$H69)</f>
        <v>0</v>
      </c>
      <c r="Z115" s="174">
        <f>(AND(Z$2&gt;='Accom_Phase Schedule'!$E69,Z$2&lt;=$C$96))*MIN('Accom_Phase Schedule'!$G69+Y115,'Accom_Phase Schedule'!$C69-'Accom_Phase Schedule'!$H69)</f>
        <v>0</v>
      </c>
      <c r="AA115" s="174">
        <f>(AND(AA$2&gt;='Accom_Phase Schedule'!$E69,AA$2&lt;=$C$96))*MIN('Accom_Phase Schedule'!$G69+Z115,'Accom_Phase Schedule'!$C69-'Accom_Phase Schedule'!$H69)</f>
        <v>0</v>
      </c>
      <c r="AB115" s="174">
        <f>(AND(AB$2&gt;='Accom_Phase Schedule'!$E69,AB$2&lt;=$C$96))*MIN('Accom_Phase Schedule'!$G69+AA115,'Accom_Phase Schedule'!$C69-'Accom_Phase Schedule'!$H69)</f>
        <v>0</v>
      </c>
      <c r="AC115" s="174">
        <f>(AND(AC$2&gt;='Accom_Phase Schedule'!$E69,AC$2&lt;=$C$96))*MIN('Accom_Phase Schedule'!$G69+AB115,'Accom_Phase Schedule'!$C69-'Accom_Phase Schedule'!$H69)</f>
        <v>0</v>
      </c>
      <c r="AD115" s="174">
        <f>(AND(AD$2&gt;='Accom_Phase Schedule'!$E69,AD$2&lt;=$C$96))*MIN('Accom_Phase Schedule'!$G69+AC115,'Accom_Phase Schedule'!$C69-'Accom_Phase Schedule'!$H69)</f>
        <v>0</v>
      </c>
      <c r="AE115" s="174">
        <f>(AND(AE$2&gt;='Accom_Phase Schedule'!$E69,AE$2&lt;=$C$96))*MIN('Accom_Phase Schedule'!$G69+AD115,'Accom_Phase Schedule'!$C69-'Accom_Phase Schedule'!$H69)</f>
        <v>0</v>
      </c>
      <c r="AF115" s="174">
        <f>(AND(AF$2&gt;='Accom_Phase Schedule'!$E69,AF$2&lt;=$C$96))*MIN('Accom_Phase Schedule'!$G69+AE115,'Accom_Phase Schedule'!$C69-'Accom_Phase Schedule'!$H69)</f>
        <v>0</v>
      </c>
      <c r="AG115" s="174">
        <f>(AND(AG$2&gt;='Accom_Phase Schedule'!$E69,AG$2&lt;=$C$96))*MIN('Accom_Phase Schedule'!$G69+AF115,'Accom_Phase Schedule'!$C69-'Accom_Phase Schedule'!$H69)</f>
        <v>0</v>
      </c>
      <c r="AH115" s="174">
        <f>(AND(AH$2&gt;='Accom_Phase Schedule'!$E69,AH$2&lt;=$C$96))*MIN('Accom_Phase Schedule'!$G69+AG115,'Accom_Phase Schedule'!$C69-'Accom_Phase Schedule'!$H69)</f>
        <v>0</v>
      </c>
      <c r="AI115" s="174">
        <f>(AND(AI$2&gt;='Accom_Phase Schedule'!$E69,AI$2&lt;=$C$96))*MIN('Accom_Phase Schedule'!$G69+AH115,'Accom_Phase Schedule'!$C69-'Accom_Phase Schedule'!$H69)</f>
        <v>0</v>
      </c>
      <c r="AJ115" s="174">
        <f>(AND(AJ$2&gt;='Accom_Phase Schedule'!$E69,AJ$2&lt;=$C$96))*MIN('Accom_Phase Schedule'!$G69+AI115,'Accom_Phase Schedule'!$C69-'Accom_Phase Schedule'!$H69)</f>
        <v>0</v>
      </c>
      <c r="AK115" s="174">
        <f>(AND(AK$2&gt;='Accom_Phase Schedule'!$E69,AK$2&lt;=$C$96))*MIN('Accom_Phase Schedule'!$G69+AJ115,'Accom_Phase Schedule'!$C69-'Accom_Phase Schedule'!$H69)</f>
        <v>0</v>
      </c>
      <c r="AL115" s="174">
        <f>(AND(AL$2&gt;='Accom_Phase Schedule'!$E69,AL$2&lt;=$C$96))*MIN('Accom_Phase Schedule'!$G69+AK115,'Accom_Phase Schedule'!$C69-'Accom_Phase Schedule'!$H69)</f>
        <v>0</v>
      </c>
      <c r="AM115" s="174">
        <f>(AND(AM$2&gt;='Accom_Phase Schedule'!$E69,AM$2&lt;=$C$96))*MIN('Accom_Phase Schedule'!$G69+AL115,'Accom_Phase Schedule'!$C69-'Accom_Phase Schedule'!$H69)</f>
        <v>0</v>
      </c>
      <c r="AN115" s="174">
        <f>(AND(AN$2&gt;='Accom_Phase Schedule'!$E69,AN$2&lt;=$C$96))*MIN('Accom_Phase Schedule'!$G69+AM115,'Accom_Phase Schedule'!$C69-'Accom_Phase Schedule'!$H69)</f>
        <v>0</v>
      </c>
      <c r="AO115" s="174">
        <f>(AND(AO$2&gt;='Accom_Phase Schedule'!$E69,AO$2&lt;=$C$96))*MIN('Accom_Phase Schedule'!$G69+AN115,'Accom_Phase Schedule'!$C69-'Accom_Phase Schedule'!$H69)</f>
        <v>0</v>
      </c>
      <c r="AP115" s="174">
        <f>(AND(AP$2&gt;='Accom_Phase Schedule'!$E69,AP$2&lt;=$C$96))*MIN('Accom_Phase Schedule'!$G69+AO115,'Accom_Phase Schedule'!$C69-'Accom_Phase Schedule'!$H69)</f>
        <v>0</v>
      </c>
      <c r="AQ115" s="174">
        <f>(AND(AQ$2&gt;='Accom_Phase Schedule'!$E69,AQ$2&lt;=$C$96))*MIN('Accom_Phase Schedule'!$G69+AP115,'Accom_Phase Schedule'!$C69-'Accom_Phase Schedule'!$H69)</f>
        <v>0</v>
      </c>
      <c r="AR115" s="174">
        <f>(AND(AR$2&gt;='Accom_Phase Schedule'!$E69,AR$2&lt;=$C$96))*MIN('Accom_Phase Schedule'!$G69+AQ115,'Accom_Phase Schedule'!$C69-'Accom_Phase Schedule'!$H69)</f>
        <v>0</v>
      </c>
      <c r="AS115" s="174">
        <f>(AND(AS$2&gt;='Accom_Phase Schedule'!$E69,AS$2&lt;=$C$96))*MIN('Accom_Phase Schedule'!$G69+AR115,'Accom_Phase Schedule'!$C69-'Accom_Phase Schedule'!$H69)</f>
        <v>0</v>
      </c>
      <c r="AT115" s="174">
        <f>(AND(AT$2&gt;='Accom_Phase Schedule'!$E69,AT$2&lt;=$C$96))*MIN('Accom_Phase Schedule'!$G69+AS115,'Accom_Phase Schedule'!$C69-'Accom_Phase Schedule'!$H69)</f>
        <v>0</v>
      </c>
      <c r="AU115" s="174">
        <f>(AND(AU$2&gt;='Accom_Phase Schedule'!$E69,AU$2&lt;=$C$96))*MIN('Accom_Phase Schedule'!$G69+AT115,'Accom_Phase Schedule'!$C69-'Accom_Phase Schedule'!$H69)</f>
        <v>0</v>
      </c>
      <c r="AV115" s="174">
        <f>(AND(AV$2&gt;='Accom_Phase Schedule'!$E69,AV$2&lt;=$C$96))*MIN('Accom_Phase Schedule'!$G69+AU115,'Accom_Phase Schedule'!$C69-'Accom_Phase Schedule'!$H69)</f>
        <v>0</v>
      </c>
      <c r="AW115" s="174">
        <f>(AND(AW$2&gt;='Accom_Phase Schedule'!$E69,AW$2&lt;=$C$96))*MIN('Accom_Phase Schedule'!$G69+AV115,'Accom_Phase Schedule'!$C69-'Accom_Phase Schedule'!$H69)</f>
        <v>0</v>
      </c>
      <c r="AX115" s="174">
        <f>(AND(AX$2&gt;='Accom_Phase Schedule'!$E69,AX$2&lt;=$C$96))*MIN('Accom_Phase Schedule'!$G69+AW115,'Accom_Phase Schedule'!$C69-'Accom_Phase Schedule'!$H69)</f>
        <v>0</v>
      </c>
      <c r="AY115" s="174">
        <f>(AND(AY$2&gt;='Accom_Phase Schedule'!$E69,AY$2&lt;=$C$96))*MIN('Accom_Phase Schedule'!$G69+AX115,'Accom_Phase Schedule'!$C69-'Accom_Phase Schedule'!$H69)</f>
        <v>0</v>
      </c>
      <c r="AZ115" s="174">
        <f>(AND(AZ$2&gt;='Accom_Phase Schedule'!$E69,AZ$2&lt;=$C$96))*MIN('Accom_Phase Schedule'!$G69+AY115,'Accom_Phase Schedule'!$C69-'Accom_Phase Schedule'!$H69)</f>
        <v>0</v>
      </c>
      <c r="BA115" s="174">
        <f>(AND(BA$2&gt;='Accom_Phase Schedule'!$E69,BA$2&lt;=$C$96))*MIN('Accom_Phase Schedule'!$G69+AZ115,'Accom_Phase Schedule'!$C69-'Accom_Phase Schedule'!$H69)</f>
        <v>0</v>
      </c>
      <c r="BB115" s="174">
        <f>(AND(BB$2&gt;='Accom_Phase Schedule'!$E69,BB$2&lt;=$C$96))*MIN('Accom_Phase Schedule'!$G69+BA115,'Accom_Phase Schedule'!$C69-'Accom_Phase Schedule'!$H69)</f>
        <v>0</v>
      </c>
      <c r="BC115" s="174">
        <f>(AND(BC$2&gt;='Accom_Phase Schedule'!$E69,BC$2&lt;=$C$96))*MIN('Accom_Phase Schedule'!$G69+BB115,'Accom_Phase Schedule'!$C69-'Accom_Phase Schedule'!$H69)</f>
        <v>0</v>
      </c>
      <c r="BD115" s="174">
        <f>(AND(BD$2&gt;='Accom_Phase Schedule'!$E69,BD$2&lt;=$C$96))*MIN('Accom_Phase Schedule'!$G69+BC115,'Accom_Phase Schedule'!$C69-'Accom_Phase Schedule'!$H69)</f>
        <v>0</v>
      </c>
      <c r="BE115" s="174">
        <f>(AND(BE$2&gt;='Accom_Phase Schedule'!$E69,BE$2&lt;=$C$96))*MIN('Accom_Phase Schedule'!$G69+BD115,'Accom_Phase Schedule'!$C69-'Accom_Phase Schedule'!$H69)</f>
        <v>0</v>
      </c>
      <c r="BF115" s="174">
        <f>(AND(BF$2&gt;='Accom_Phase Schedule'!$E69,BF$2&lt;=$C$96))*MIN('Accom_Phase Schedule'!$G69+BE115,'Accom_Phase Schedule'!$C69-'Accom_Phase Schedule'!$H69)</f>
        <v>0</v>
      </c>
      <c r="BG115" s="174">
        <f>(AND(BG$2&gt;='Accom_Phase Schedule'!$E69,BG$2&lt;=$C$96))*MIN('Accom_Phase Schedule'!$G69+BF115,'Accom_Phase Schedule'!$C69-'Accom_Phase Schedule'!$H69)</f>
        <v>0</v>
      </c>
      <c r="BH115" s="174">
        <f>(AND(BH$2&gt;='Accom_Phase Schedule'!$E69,BH$2&lt;=$C$96))*MIN('Accom_Phase Schedule'!$G69+BG115,'Accom_Phase Schedule'!$C69-'Accom_Phase Schedule'!$H69)</f>
        <v>0</v>
      </c>
      <c r="BI115" s="174">
        <f>(AND(BI$2&gt;='Accom_Phase Schedule'!$E69,BI$2&lt;=$C$96))*MIN('Accom_Phase Schedule'!$G69+BH115,'Accom_Phase Schedule'!$C69-'Accom_Phase Schedule'!$H69)</f>
        <v>0</v>
      </c>
      <c r="BJ115" s="174">
        <f>(AND(BJ$2&gt;='Accom_Phase Schedule'!$E69,BJ$2&lt;=$C$96))*MIN('Accom_Phase Schedule'!$G69+BI115,'Accom_Phase Schedule'!$C69-'Accom_Phase Schedule'!$H69)</f>
        <v>0</v>
      </c>
      <c r="BK115" s="174">
        <f>(AND(BK$2&gt;='Accom_Phase Schedule'!$E69,BK$2&lt;=$C$96))*MIN('Accom_Phase Schedule'!$G69+BJ115,'Accom_Phase Schedule'!$C69-'Accom_Phase Schedule'!$H69)</f>
        <v>0</v>
      </c>
      <c r="BL115" s="174">
        <f>(AND(BL$2&gt;='Accom_Phase Schedule'!$E69,BL$2&lt;=$C$96))*MIN('Accom_Phase Schedule'!$G69+BK115,'Accom_Phase Schedule'!$C69-'Accom_Phase Schedule'!$H69)</f>
        <v>0</v>
      </c>
      <c r="BM115" s="174">
        <f>(AND(BM$2&gt;='Accom_Phase Schedule'!$E69,BM$2&lt;=$C$96))*MIN('Accom_Phase Schedule'!$G69+BL115,'Accom_Phase Schedule'!$C69-'Accom_Phase Schedule'!$H69)</f>
        <v>0</v>
      </c>
      <c r="BN115" s="174">
        <f>(AND(BN$2&gt;='Accom_Phase Schedule'!$E69,BN$2&lt;=$C$96))*MIN('Accom_Phase Schedule'!$G69+BM115,'Accom_Phase Schedule'!$C69-'Accom_Phase Schedule'!$H69)</f>
        <v>0</v>
      </c>
      <c r="BO115" s="174">
        <f>(AND(BO$2&gt;='Accom_Phase Schedule'!$E69,BO$2&lt;=$C$96))*MIN('Accom_Phase Schedule'!$G69+BN115,'Accom_Phase Schedule'!$C69-'Accom_Phase Schedule'!$H69)</f>
        <v>0</v>
      </c>
      <c r="BP115" s="174">
        <f>(AND(BP$2&gt;='Accom_Phase Schedule'!$E69,BP$2&lt;=$C$96))*MIN('Accom_Phase Schedule'!$G69+BO115,'Accom_Phase Schedule'!$C69-'Accom_Phase Schedule'!$H69)</f>
        <v>0</v>
      </c>
      <c r="BQ115" s="174">
        <f>(AND(BQ$2&gt;='Accom_Phase Schedule'!$E69,BQ$2&lt;=$C$96))*MIN('Accom_Phase Schedule'!$G69+BP115,'Accom_Phase Schedule'!$C69-'Accom_Phase Schedule'!$H69)</f>
        <v>0</v>
      </c>
      <c r="BR115" s="174">
        <f>(AND(BR$2&gt;='Accom_Phase Schedule'!$E69,BR$2&lt;=$C$96))*MIN('Accom_Phase Schedule'!$G69+BQ115,'Accom_Phase Schedule'!$C69-'Accom_Phase Schedule'!$H69)</f>
        <v>0</v>
      </c>
      <c r="BS115" s="174">
        <f>(AND(BS$2&gt;='Accom_Phase Schedule'!$E69,BS$2&lt;=$C$96))*MIN('Accom_Phase Schedule'!$G69+BR115,'Accom_Phase Schedule'!$C69-'Accom_Phase Schedule'!$H69)</f>
        <v>0</v>
      </c>
      <c r="BT115" s="174">
        <f>(AND(BT$2&gt;='Accom_Phase Schedule'!$E69,BT$2&lt;=$C$96))*MIN('Accom_Phase Schedule'!$G69+BS115,'Accom_Phase Schedule'!$C69-'Accom_Phase Schedule'!$H69)</f>
        <v>0</v>
      </c>
      <c r="BU115" s="174">
        <f>(AND(BU$2&gt;='Accom_Phase Schedule'!$E69,BU$2&lt;=$C$96))*MIN('Accom_Phase Schedule'!$G69+BT115,'Accom_Phase Schedule'!$C69-'Accom_Phase Schedule'!$H69)</f>
        <v>0</v>
      </c>
      <c r="BV115" s="174">
        <f>(AND(BV$2&gt;='Accom_Phase Schedule'!$E69,BV$2&lt;=$C$96))*MIN('Accom_Phase Schedule'!$G69+BU115,'Accom_Phase Schedule'!$C69-'Accom_Phase Schedule'!$H69)</f>
        <v>0</v>
      </c>
      <c r="BW115" s="174">
        <f>(AND(BW$2&gt;='Accom_Phase Schedule'!$E69,BW$2&lt;=$C$96))*MIN('Accom_Phase Schedule'!$G69+BV115,'Accom_Phase Schedule'!$C69-'Accom_Phase Schedule'!$H69)</f>
        <v>0</v>
      </c>
      <c r="BX115" s="174">
        <f>(AND(BX$2&gt;='Accom_Phase Schedule'!$E69,BX$2&lt;=$C$96))*MIN('Accom_Phase Schedule'!$G69+BW115,'Accom_Phase Schedule'!$C69-'Accom_Phase Schedule'!$H69)</f>
        <v>0</v>
      </c>
      <c r="BY115" s="174">
        <f>(AND(BY$2&gt;='Accom_Phase Schedule'!$E69,BY$2&lt;=$C$96))*MIN('Accom_Phase Schedule'!$G69+BX115,'Accom_Phase Schedule'!$C69-'Accom_Phase Schedule'!$H69)</f>
        <v>0</v>
      </c>
      <c r="BZ115" s="174">
        <f>(AND(BZ$2&gt;='Accom_Phase Schedule'!$E69,BZ$2&lt;=$C$96))*MIN('Accom_Phase Schedule'!$G69+BY115,'Accom_Phase Schedule'!$C69-'Accom_Phase Schedule'!$H69)</f>
        <v>0</v>
      </c>
      <c r="CA115" s="174">
        <f>(AND(CA$2&gt;='Accom_Phase Schedule'!$E69,CA$2&lt;=$C$96))*MIN('Accom_Phase Schedule'!$G69+BZ115,'Accom_Phase Schedule'!$C69-'Accom_Phase Schedule'!$H69)</f>
        <v>0</v>
      </c>
      <c r="CB115" s="174">
        <f>(AND(CB$2&gt;='Accom_Phase Schedule'!$E69,CB$2&lt;=$C$96))*MIN('Accom_Phase Schedule'!$G69+CA115,'Accom_Phase Schedule'!$C69-'Accom_Phase Schedule'!$H69)</f>
        <v>0</v>
      </c>
      <c r="CC115" s="174">
        <f>(AND(CC$2&gt;='Accom_Phase Schedule'!$E69,CC$2&lt;=$C$96))*MIN('Accom_Phase Schedule'!$G69+CB115,'Accom_Phase Schedule'!$C69-'Accom_Phase Schedule'!$H69)</f>
        <v>0</v>
      </c>
      <c r="CD115" s="174">
        <f>(AND(CD$2&gt;='Accom_Phase Schedule'!$E69,CD$2&lt;=$C$96))*MIN('Accom_Phase Schedule'!$G69+CC115,'Accom_Phase Schedule'!$C69-'Accom_Phase Schedule'!$H69)</f>
        <v>0</v>
      </c>
      <c r="CE115" s="174">
        <f>(AND(CE$2&gt;='Accom_Phase Schedule'!$E69,CE$2&lt;=$C$96))*MIN('Accom_Phase Schedule'!$G69+CD115,'Accom_Phase Schedule'!$C69-'Accom_Phase Schedule'!$H69)</f>
        <v>0</v>
      </c>
      <c r="CF115" s="174">
        <f>(AND(CF$2&gt;='Accom_Phase Schedule'!$E69,CF$2&lt;=$C$96))*MIN('Accom_Phase Schedule'!$G69+CE115,'Accom_Phase Schedule'!$C69-'Accom_Phase Schedule'!$H69)</f>
        <v>0</v>
      </c>
      <c r="CG115" s="174">
        <f>(AND(CG$2&gt;='Accom_Phase Schedule'!$E69,CG$2&lt;=$C$96))*MIN('Accom_Phase Schedule'!$G69+CF115,'Accom_Phase Schedule'!$C69-'Accom_Phase Schedule'!$H69)</f>
        <v>0</v>
      </c>
      <c r="CH115" s="174">
        <f>(AND(CH$2&gt;='Accom_Phase Schedule'!$E69,CH$2&lt;=$C$96))*MIN('Accom_Phase Schedule'!$G69+CG115,'Accom_Phase Schedule'!$C69-'Accom_Phase Schedule'!$H69)</f>
        <v>0</v>
      </c>
      <c r="CI115" s="174">
        <f>(AND(CI$2&gt;='Accom_Phase Schedule'!$E69,CI$2&lt;=$C$96))*MIN('Accom_Phase Schedule'!$G69+CH115,'Accom_Phase Schedule'!$C69-'Accom_Phase Schedule'!$H69)</f>
        <v>0</v>
      </c>
      <c r="CJ115" s="174">
        <f>(AND(CJ$2&gt;='Accom_Phase Schedule'!$E69,CJ$2&lt;=$C$96))*MIN('Accom_Phase Schedule'!$G69+CI115,'Accom_Phase Schedule'!$C69-'Accom_Phase Schedule'!$H69)</f>
        <v>0</v>
      </c>
      <c r="CK115" s="174">
        <f>(AND(CK$2&gt;='Accom_Phase Schedule'!$E69,CK$2&lt;=$C$96))*MIN('Accom_Phase Schedule'!$G69+CJ115,'Accom_Phase Schedule'!$C69-'Accom_Phase Schedule'!$H69)</f>
        <v>0</v>
      </c>
      <c r="CL115" s="174">
        <f>(AND(CL$2&gt;='Accom_Phase Schedule'!$E69,CL$2&lt;=$C$96))*MIN('Accom_Phase Schedule'!$G69+CK115,'Accom_Phase Schedule'!$C69-'Accom_Phase Schedule'!$H69)</f>
        <v>0</v>
      </c>
      <c r="CM115" s="174">
        <f>(AND(CM$2&gt;='Accom_Phase Schedule'!$E69,CM$2&lt;=$C$96))*MIN('Accom_Phase Schedule'!$G69+CL115,'Accom_Phase Schedule'!$C69-'Accom_Phase Schedule'!$H69)</f>
        <v>0</v>
      </c>
      <c r="CN115" s="174">
        <f>(AND(CN$2&gt;='Accom_Phase Schedule'!$E69,CN$2&lt;=$C$96))*MIN('Accom_Phase Schedule'!$G69+CM115,'Accom_Phase Schedule'!$C69-'Accom_Phase Schedule'!$H69)</f>
        <v>0</v>
      </c>
      <c r="CO115" s="174">
        <f>(AND(CO$2&gt;='Accom_Phase Schedule'!$E69,CO$2&lt;=$C$96))*MIN('Accom_Phase Schedule'!$G69+CN115,'Accom_Phase Schedule'!$C69-'Accom_Phase Schedule'!$H69)</f>
        <v>0</v>
      </c>
      <c r="CP115" s="174">
        <f>(AND(CP$2&gt;='Accom_Phase Schedule'!$E69,CP$2&lt;=$C$96))*MIN('Accom_Phase Schedule'!$G69+CO115,'Accom_Phase Schedule'!$C69-'Accom_Phase Schedule'!$H69)</f>
        <v>0</v>
      </c>
      <c r="CQ115" s="174">
        <f>(AND(CQ$2&gt;='Accom_Phase Schedule'!$E69,CQ$2&lt;=$C$96))*MIN('Accom_Phase Schedule'!$G69+CP115,'Accom_Phase Schedule'!$C69-'Accom_Phase Schedule'!$H69)</f>
        <v>0</v>
      </c>
      <c r="CR115" s="174">
        <f>(AND(CR$2&gt;='Accom_Phase Schedule'!$E69,CR$2&lt;=$C$96))*MIN('Accom_Phase Schedule'!$G69+CQ115,'Accom_Phase Schedule'!$C69-'Accom_Phase Schedule'!$H69)</f>
        <v>0</v>
      </c>
      <c r="CS115" s="174">
        <f>(AND(CS$2&gt;='Accom_Phase Schedule'!$E69,CS$2&lt;=$C$96))*MIN('Accom_Phase Schedule'!$G69+CR115,'Accom_Phase Schedule'!$C69-'Accom_Phase Schedule'!$H69)</f>
        <v>0</v>
      </c>
      <c r="CT115" s="174">
        <f>(AND(CT$2&gt;='Accom_Phase Schedule'!$E69,CT$2&lt;=$C$96))*MIN('Accom_Phase Schedule'!$G69+CS115,'Accom_Phase Schedule'!$C69-'Accom_Phase Schedule'!$H69)</f>
        <v>0</v>
      </c>
      <c r="CU115" s="174">
        <f>(AND(CU$2&gt;='Accom_Phase Schedule'!$E69,CU$2&lt;=$C$96))*MIN('Accom_Phase Schedule'!$G69+CT115,'Accom_Phase Schedule'!$C69-'Accom_Phase Schedule'!$H69)</f>
        <v>0</v>
      </c>
      <c r="CV115" s="174">
        <f>(AND(CV$2&gt;='Accom_Phase Schedule'!$E69,CV$2&lt;=$C$96))*MIN('Accom_Phase Schedule'!$G69+CU115,'Accom_Phase Schedule'!$C69-'Accom_Phase Schedule'!$H69)</f>
        <v>0</v>
      </c>
      <c r="CW115" s="174">
        <f>(AND(CW$2&gt;='Accom_Phase Schedule'!$E69,CW$2&lt;=$C$96))*MIN('Accom_Phase Schedule'!$G69+CV115,'Accom_Phase Schedule'!$C69-'Accom_Phase Schedule'!$H69)</f>
        <v>0</v>
      </c>
      <c r="CX115" s="174">
        <f>(AND(CX$2&gt;='Accom_Phase Schedule'!$E69,CX$2&lt;=$C$96))*MIN('Accom_Phase Schedule'!$G69+CW115,'Accom_Phase Schedule'!$C69-'Accom_Phase Schedule'!$H69)</f>
        <v>0</v>
      </c>
      <c r="CY115" s="175">
        <f>(AND(CY$2&gt;='Accom_Phase Schedule'!$E69,CY$2&lt;=$C$96))*MIN('Accom_Phase Schedule'!$G69+CX115,'Accom_Phase Schedule'!$C69-'Accom_Phase Schedule'!$H69)</f>
        <v>0</v>
      </c>
    </row>
    <row r="116" spans="8:103" x14ac:dyDescent="0.25">
      <c r="H116" s="160"/>
      <c r="I116" s="165"/>
      <c r="J116" s="166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4"/>
      <c r="Z116" s="174"/>
      <c r="AA116" s="174"/>
      <c r="AB116" s="174"/>
      <c r="AC116" s="174"/>
      <c r="AD116" s="174"/>
      <c r="AE116" s="174"/>
      <c r="AF116" s="174"/>
      <c r="AG116" s="174"/>
      <c r="AH116" s="174"/>
      <c r="AI116" s="174"/>
      <c r="AJ116" s="174"/>
      <c r="AK116" s="174"/>
      <c r="AL116" s="174"/>
      <c r="AM116" s="174"/>
      <c r="AN116" s="174"/>
      <c r="AO116" s="174"/>
      <c r="AP116" s="174"/>
      <c r="AQ116" s="174"/>
      <c r="AR116" s="174"/>
      <c r="AS116" s="174"/>
      <c r="AT116" s="174"/>
      <c r="AU116" s="174"/>
      <c r="AV116" s="174"/>
      <c r="AW116" s="174"/>
      <c r="AX116" s="174"/>
      <c r="AY116" s="174"/>
      <c r="AZ116" s="174"/>
      <c r="BA116" s="174"/>
      <c r="BB116" s="174"/>
      <c r="BC116" s="174"/>
      <c r="BD116" s="174"/>
      <c r="BE116" s="174"/>
      <c r="BF116" s="174"/>
      <c r="BG116" s="174"/>
      <c r="BH116" s="174"/>
      <c r="BI116" s="174"/>
      <c r="BJ116" s="174"/>
      <c r="BK116" s="174"/>
      <c r="BL116" s="174"/>
      <c r="BM116" s="174"/>
      <c r="BN116" s="174"/>
      <c r="BO116" s="174"/>
      <c r="BP116" s="174"/>
      <c r="BQ116" s="174"/>
      <c r="BR116" s="174"/>
      <c r="BS116" s="174"/>
      <c r="BT116" s="174"/>
      <c r="BU116" s="174"/>
      <c r="BV116" s="174"/>
      <c r="BW116" s="174"/>
      <c r="BX116" s="174"/>
      <c r="BY116" s="174"/>
      <c r="BZ116" s="174"/>
      <c r="CA116" s="174"/>
      <c r="CB116" s="174"/>
      <c r="CC116" s="174"/>
      <c r="CD116" s="174"/>
      <c r="CE116" s="174"/>
      <c r="CF116" s="174"/>
      <c r="CG116" s="174"/>
      <c r="CH116" s="174"/>
      <c r="CI116" s="174"/>
      <c r="CJ116" s="174"/>
      <c r="CK116" s="174"/>
      <c r="CL116" s="174"/>
      <c r="CM116" s="174"/>
      <c r="CN116" s="174"/>
      <c r="CO116" s="174"/>
      <c r="CP116" s="174"/>
      <c r="CQ116" s="174"/>
      <c r="CR116" s="174"/>
      <c r="CS116" s="174"/>
      <c r="CT116" s="174"/>
      <c r="CU116" s="174"/>
      <c r="CV116" s="174"/>
      <c r="CW116" s="174"/>
      <c r="CX116" s="174"/>
      <c r="CY116" s="175"/>
    </row>
    <row r="117" spans="8:103" x14ac:dyDescent="0.25">
      <c r="H117" s="160" t="s">
        <v>125</v>
      </c>
      <c r="I117" s="165"/>
      <c r="J117" s="166"/>
      <c r="K117" s="167">
        <f>IFERROR((K111/'Accom_Phase Schedule'!$C65)-(AND(K99&gt;J99,K99&gt;1))*($E$101/52)*12*$E$100,0)</f>
        <v>0</v>
      </c>
      <c r="L117" s="167">
        <f>IFERROR((L111/'Accom_Phase Schedule'!$C65)-(AND(L99&gt;K99,L99&gt;1))*($E$101/52)*12*$E$100,0)</f>
        <v>0</v>
      </c>
      <c r="M117" s="167">
        <f>IFERROR((M111/'Accom_Phase Schedule'!$C65)-(AND(M99&gt;L99,M99&gt;1))*($E$101/52)*12*$E$100,0)</f>
        <v>0</v>
      </c>
      <c r="N117" s="167">
        <f>IFERROR((N111/'Accom_Phase Schedule'!$C65)-(AND(N99&gt;M99,N99&gt;1))*($E$101/52)*12*$E$100,0)</f>
        <v>0</v>
      </c>
      <c r="O117" s="167">
        <f>IFERROR((O111/'Accom_Phase Schedule'!$C65)-(AND(O99&gt;N99,O99&gt;1))*($E$101/52)*12*$E$100,0)</f>
        <v>0</v>
      </c>
      <c r="P117" s="167">
        <f>IFERROR((P111/'Accom_Phase Schedule'!$C65)-(AND(P99&gt;O99,P99&gt;1))*($E$101/52)*12*$E$100,0)</f>
        <v>0</v>
      </c>
      <c r="Q117" s="167">
        <f>IFERROR((Q111/'Accom_Phase Schedule'!$C65)-(AND(Q99&gt;P99,Q99&gt;1))*($E$101/52)*12*$E$100,0)</f>
        <v>0</v>
      </c>
      <c r="R117" s="167">
        <f>IFERROR((R111/'Accom_Phase Schedule'!$C65)-(AND(R99&gt;Q99,R99&gt;1))*($E$101/52)*12*$E$100,0)</f>
        <v>0</v>
      </c>
      <c r="S117" s="167">
        <f>IFERROR((S111/'Accom_Phase Schedule'!$C65)-(AND(S99&gt;R99,S99&gt;1))*($E$101/52)*12*$E$100,0)</f>
        <v>0</v>
      </c>
      <c r="T117" s="167">
        <f>IFERROR((T111/'Accom_Phase Schedule'!$C65)-(AND(T99&gt;S99,T99&gt;1))*($E$101/52)*12*$E$100,0)</f>
        <v>0</v>
      </c>
      <c r="U117" s="167">
        <f>IFERROR((U111/'Accom_Phase Schedule'!$C65)-(AND(U99&gt;T99,U99&gt;1))*($E$101/52)*12*$E$100,0)</f>
        <v>0</v>
      </c>
      <c r="V117" s="167">
        <f>IFERROR((V111/'Accom_Phase Schedule'!$C65)-(AND(V99&gt;U99,V99&gt;1))*($E$101/52)*12*$E$100,0)</f>
        <v>0</v>
      </c>
      <c r="W117" s="167">
        <f>IFERROR((W111/'Accom_Phase Schedule'!$C65)-(AND(W99&gt;V99,W99&gt;1))*($E$101/52)*12*$E$100,0)</f>
        <v>0</v>
      </c>
      <c r="X117" s="167">
        <f>IFERROR((X111/'Accom_Phase Schedule'!$C65)-(AND(X99&gt;W99,X99&gt;1))*($E$101/52)*12*$E$100,0)</f>
        <v>0</v>
      </c>
      <c r="Y117" s="167">
        <f>IFERROR((Y111/'Accom_Phase Schedule'!$C65)-(AND(Y99&gt;X99,Y99&gt;1))*($E$101/52)*12*$E$100,0)</f>
        <v>0</v>
      </c>
      <c r="Z117" s="167">
        <f>IFERROR((Z111/'Accom_Phase Schedule'!$C65)-(AND(Z99&gt;Y99,Z99&gt;1))*($E$101/52)*12*$E$100,0)</f>
        <v>0</v>
      </c>
      <c r="AA117" s="167">
        <f>IFERROR((AA111/'Accom_Phase Schedule'!$C65)-(AND(AA99&gt;Z99,AA99&gt;1))*($E$101/52)*12*$E$100,0)</f>
        <v>0</v>
      </c>
      <c r="AB117" s="167">
        <f>IFERROR((AB111/'Accom_Phase Schedule'!$C65)-(AND(AB99&gt;AA99,AB99&gt;1))*($E$101/52)*12*$E$100,0)</f>
        <v>0</v>
      </c>
      <c r="AC117" s="167">
        <f>IFERROR((AC111/'Accom_Phase Schedule'!$C65)-(AND(AC99&gt;AB99,AC99&gt;1))*($E$101/52)*12*$E$100,0)</f>
        <v>0</v>
      </c>
      <c r="AD117" s="167">
        <f>IFERROR((AD111/'Accom_Phase Schedule'!$C65)-(AND(AD99&gt;AC99,AD99&gt;1))*($E$101/52)*12*$E$100,0)</f>
        <v>0</v>
      </c>
      <c r="AE117" s="167">
        <f>IFERROR((AE111/'Accom_Phase Schedule'!$C65)-(AND(AE99&gt;AD99,AE99&gt;1))*($E$101/52)*12*$E$100,0)</f>
        <v>0</v>
      </c>
      <c r="AF117" s="167">
        <f>IFERROR((AF111/'Accom_Phase Schedule'!$C65)-(AND(AF99&gt;AE99,AF99&gt;1))*($E$101/52)*12*$E$100,0)</f>
        <v>0</v>
      </c>
      <c r="AG117" s="167">
        <f>IFERROR((AG111/'Accom_Phase Schedule'!$C65)-(AND(AG99&gt;AF99,AG99&gt;1))*($E$101/52)*12*$E$100,0)</f>
        <v>0</v>
      </c>
      <c r="AH117" s="167">
        <f>IFERROR((AH111/'Accom_Phase Schedule'!$C65)-(AND(AH99&gt;AG99,AH99&gt;1))*($E$101/52)*12*$E$100,0)</f>
        <v>0</v>
      </c>
      <c r="AI117" s="167">
        <f>IFERROR((AI111/'Accom_Phase Schedule'!$C65)-(AND(AI99&gt;AH99,AI99&gt;1))*($E$101/52)*12*$E$100,0)</f>
        <v>0.25111111111111112</v>
      </c>
      <c r="AJ117" s="167">
        <f>IFERROR((AJ111/'Accom_Phase Schedule'!$C65)-(AND(AJ99&gt;AI99,AJ99&gt;1))*($E$101/52)*12*$E$100,0)</f>
        <v>0.50222222222222224</v>
      </c>
      <c r="AK117" s="167">
        <f>IFERROR((AK111/'Accom_Phase Schedule'!$C65)-(AND(AK99&gt;AJ99,AK99&gt;1))*($E$101/52)*12*$E$100,0)</f>
        <v>0.7533333333333333</v>
      </c>
      <c r="AL117" s="167">
        <f>IFERROR((AL111/'Accom_Phase Schedule'!$C65)-(AND(AL99&gt;AK99,AL99&gt;1))*($E$101/52)*12*$E$100,0)</f>
        <v>0.98</v>
      </c>
      <c r="AM117" s="167">
        <f>IFERROR((AM111/'Accom_Phase Schedule'!$C65)-(AND(AM99&gt;AL99,AM99&gt;1))*($E$101/52)*12*$E$100,0)</f>
        <v>0.98</v>
      </c>
      <c r="AN117" s="167">
        <f>IFERROR((AN111/'Accom_Phase Schedule'!$C65)-(AND(AN99&gt;AM99,AN99&gt;1))*($E$101/52)*12*$E$100,0)</f>
        <v>0.98</v>
      </c>
      <c r="AO117" s="167">
        <f>IFERROR((AO111/'Accom_Phase Schedule'!$C65)-(AND(AO99&gt;AN99,AO99&gt;1))*($E$101/52)*12*$E$100,0)</f>
        <v>0.98</v>
      </c>
      <c r="AP117" s="167">
        <f>IFERROR((AP111/'Accom_Phase Schedule'!$C65)-(AND(AP99&gt;AO99,AP99&gt;1))*($E$101/52)*12*$E$100,0)</f>
        <v>0.98</v>
      </c>
      <c r="AQ117" s="167">
        <f>IFERROR((AQ111/'Accom_Phase Schedule'!$C65)-(AND(AQ99&gt;AP99,AQ99&gt;1))*($E$101/52)*12*$E$100,0)</f>
        <v>0.98</v>
      </c>
      <c r="AR117" s="167">
        <f>IFERROR((AR111/'Accom_Phase Schedule'!$C65)-(AND(AR99&gt;AQ99,AR99&gt;1))*($E$101/52)*12*$E$100,0)</f>
        <v>0.98</v>
      </c>
      <c r="AS117" s="167">
        <f>IFERROR((AS111/'Accom_Phase Schedule'!$C65)-(AND(AS99&gt;AR99,AS99&gt;1))*($E$101/52)*12*$E$100,0)</f>
        <v>0.98</v>
      </c>
      <c r="AT117" s="167">
        <f>IFERROR((AT111/'Accom_Phase Schedule'!$C65)-(AND(AT99&gt;AS99,AT99&gt;1))*($E$101/52)*12*$E$100,0)</f>
        <v>0.98</v>
      </c>
      <c r="AU117" s="167">
        <f>IFERROR((AU111/'Accom_Phase Schedule'!$C65)-(AND(AU99&gt;AT99,AU99&gt;1))*($E$101/52)*12*$E$100,0)</f>
        <v>0.94538461538461538</v>
      </c>
      <c r="AV117" s="167">
        <f>IFERROR((AV111/'Accom_Phase Schedule'!$C65)-(AND(AV99&gt;AU99,AV99&gt;1))*($E$101/52)*12*$E$100,0)</f>
        <v>0.98</v>
      </c>
      <c r="AW117" s="167">
        <f>IFERROR((AW111/'Accom_Phase Schedule'!$C65)-(AND(AW99&gt;AV99,AW99&gt;1))*($E$101/52)*12*$E$100,0)</f>
        <v>0.98</v>
      </c>
      <c r="AX117" s="167">
        <f>IFERROR((AX111/'Accom_Phase Schedule'!$C65)-(AND(AX99&gt;AW99,AX99&gt;1))*($E$101/52)*12*$E$100,0)</f>
        <v>0.98</v>
      </c>
      <c r="AY117" s="167">
        <f>IFERROR((AY111/'Accom_Phase Schedule'!$C65)-(AND(AY99&gt;AX99,AY99&gt;1))*($E$101/52)*12*$E$100,0)</f>
        <v>0.98</v>
      </c>
      <c r="AZ117" s="167">
        <f>IFERROR((AZ111/'Accom_Phase Schedule'!$C65)-(AND(AZ99&gt;AY99,AZ99&gt;1))*($E$101/52)*12*$E$100,0)</f>
        <v>0.98</v>
      </c>
      <c r="BA117" s="167">
        <f>IFERROR((BA111/'Accom_Phase Schedule'!$C65)-(AND(BA99&gt;AZ99,BA99&gt;1))*($E$101/52)*12*$E$100,0)</f>
        <v>0.98</v>
      </c>
      <c r="BB117" s="167">
        <f>IFERROR((BB111/'Accom_Phase Schedule'!$C65)-(AND(BB99&gt;BA99,BB99&gt;1))*($E$101/52)*12*$E$100,0)</f>
        <v>0.98</v>
      </c>
      <c r="BC117" s="167">
        <f>IFERROR((BC111/'Accom_Phase Schedule'!$C65)-(AND(BC99&gt;BB99,BC99&gt;1))*($E$101/52)*12*$E$100,0)</f>
        <v>0.98</v>
      </c>
      <c r="BD117" s="167">
        <f>IFERROR((BD111/'Accom_Phase Schedule'!$C65)-(AND(BD99&gt;BC99,BD99&gt;1))*($E$101/52)*12*$E$100,0)</f>
        <v>0.98</v>
      </c>
      <c r="BE117" s="167">
        <f>IFERROR((BE111/'Accom_Phase Schedule'!$C65)-(AND(BE99&gt;BD99,BE99&gt;1))*($E$101/52)*12*$E$100,0)</f>
        <v>0.98</v>
      </c>
      <c r="BF117" s="167">
        <f>IFERROR((BF111/'Accom_Phase Schedule'!$C65)-(AND(BF99&gt;BE99,BF99&gt;1))*($E$101/52)*12*$E$100,0)</f>
        <v>0.98</v>
      </c>
      <c r="BG117" s="167">
        <f>IFERROR((BG111/'Accom_Phase Schedule'!$C65)-(AND(BG99&gt;BF99,BG99&gt;1))*($E$101/52)*12*$E$100,0)</f>
        <v>0.94538461538461538</v>
      </c>
      <c r="BH117" s="167">
        <f>IFERROR((BH111/'Accom_Phase Schedule'!$C65)-(AND(BH99&gt;BG99,BH99&gt;1))*($E$101/52)*12*$E$100,0)</f>
        <v>0.98</v>
      </c>
      <c r="BI117" s="167">
        <f>IFERROR((BI111/'Accom_Phase Schedule'!$C65)-(AND(BI99&gt;BH99,BI99&gt;1))*($E$101/52)*12*$E$100,0)</f>
        <v>0.98</v>
      </c>
      <c r="BJ117" s="167">
        <f>IFERROR((BJ111/'Accom_Phase Schedule'!$C65)-(AND(BJ99&gt;BI99,BJ99&gt;1))*($E$101/52)*12*$E$100,0)</f>
        <v>0.98</v>
      </c>
      <c r="BK117" s="167">
        <f>IFERROR((BK111/'Accom_Phase Schedule'!$C65)-(AND(BK99&gt;BJ99,BK99&gt;1))*($E$101/52)*12*$E$100,0)</f>
        <v>0.98</v>
      </c>
      <c r="BL117" s="167">
        <f>IFERROR((BL111/'Accom_Phase Schedule'!$C65)-(AND(BL99&gt;BK99,BL99&gt;1))*($E$101/52)*12*$E$100,0)</f>
        <v>0.98</v>
      </c>
      <c r="BM117" s="167">
        <f>IFERROR((BM111/'Accom_Phase Schedule'!$C65)-(AND(BM99&gt;BL99,BM99&gt;1))*($E$101/52)*12*$E$100,0)</f>
        <v>0.98</v>
      </c>
      <c r="BN117" s="167">
        <f>IFERROR((BN111/'Accom_Phase Schedule'!$C65)-(AND(BN99&gt;BM99,BN99&gt;1))*($E$101/52)*12*$E$100,0)</f>
        <v>0</v>
      </c>
      <c r="BO117" s="167">
        <f>IFERROR((BO111/'Accom_Phase Schedule'!$C65)-(AND(BO99&gt;BN99,BO99&gt;1))*($E$101/52)*12*$E$100,0)</f>
        <v>0</v>
      </c>
      <c r="BP117" s="167">
        <f>IFERROR((BP111/'Accom_Phase Schedule'!$C65)-(AND(BP99&gt;BO99,BP99&gt;1))*($E$101/52)*12*$E$100,0)</f>
        <v>0</v>
      </c>
      <c r="BQ117" s="167">
        <f>IFERROR((BQ111/'Accom_Phase Schedule'!$C65)-(AND(BQ99&gt;BP99,BQ99&gt;1))*($E$101/52)*12*$E$100,0)</f>
        <v>0</v>
      </c>
      <c r="BR117" s="167">
        <f>IFERROR((BR111/'Accom_Phase Schedule'!$C65)-(AND(BR99&gt;BQ99,BR99&gt;1))*($E$101/52)*12*$E$100,0)</f>
        <v>0</v>
      </c>
      <c r="BS117" s="167">
        <f>IFERROR((BS111/'Accom_Phase Schedule'!$C65)-(AND(BS99&gt;BR99,BS99&gt;1))*($E$101/52)*12*$E$100,0)</f>
        <v>0</v>
      </c>
      <c r="BT117" s="167">
        <f>IFERROR((BT111/'Accom_Phase Schedule'!$C65)-(AND(BT99&gt;BS99,BT99&gt;1))*($E$101/52)*12*$E$100,0)</f>
        <v>0</v>
      </c>
      <c r="BU117" s="167">
        <f>IFERROR((BU111/'Accom_Phase Schedule'!$C65)-(AND(BU99&gt;BT99,BU99&gt;1))*($E$101/52)*12*$E$100,0)</f>
        <v>0</v>
      </c>
      <c r="BV117" s="167">
        <f>IFERROR((BV111/'Accom_Phase Schedule'!$C65)-(AND(BV99&gt;BU99,BV99&gt;1))*($E$101/52)*12*$E$100,0)</f>
        <v>0</v>
      </c>
      <c r="BW117" s="167">
        <f>IFERROR((BW111/'Accom_Phase Schedule'!$C65)-(AND(BW99&gt;BV99,BW99&gt;1))*($E$101/52)*12*$E$100,0)</f>
        <v>0</v>
      </c>
      <c r="BX117" s="167">
        <f>IFERROR((BX111/'Accom_Phase Schedule'!$C65)-(AND(BX99&gt;BW99,BX99&gt;1))*($E$101/52)*12*$E$100,0)</f>
        <v>0</v>
      </c>
      <c r="BY117" s="167">
        <f>IFERROR((BY111/'Accom_Phase Schedule'!$C65)-(AND(BY99&gt;BX99,BY99&gt;1))*($E$101/52)*12*$E$100,0)</f>
        <v>0</v>
      </c>
      <c r="BZ117" s="167">
        <f>IFERROR((BZ111/'Accom_Phase Schedule'!$C65)-(AND(BZ99&gt;BY99,BZ99&gt;1))*($E$101/52)*12*$E$100,0)</f>
        <v>0</v>
      </c>
      <c r="CA117" s="167">
        <f>IFERROR((CA111/'Accom_Phase Schedule'!$C65)-(AND(CA99&gt;BZ99,CA99&gt;1))*($E$101/52)*12*$E$100,0)</f>
        <v>0</v>
      </c>
      <c r="CB117" s="167">
        <f>IFERROR((CB111/'Accom_Phase Schedule'!$C65)-(AND(CB99&gt;CA99,CB99&gt;1))*($E$101/52)*12*$E$100,0)</f>
        <v>0</v>
      </c>
      <c r="CC117" s="167">
        <f>IFERROR((CC111/'Accom_Phase Schedule'!$C65)-(AND(CC99&gt;CB99,CC99&gt;1))*($E$101/52)*12*$E$100,0)</f>
        <v>0</v>
      </c>
      <c r="CD117" s="167">
        <f>IFERROR((CD111/'Accom_Phase Schedule'!$C65)-(AND(CD99&gt;CC99,CD99&gt;1))*($E$101/52)*12*$E$100,0)</f>
        <v>0</v>
      </c>
      <c r="CE117" s="167">
        <f>IFERROR((CE111/'Accom_Phase Schedule'!$C65)-(AND(CE99&gt;CD99,CE99&gt;1))*($E$101/52)*12*$E$100,0)</f>
        <v>0</v>
      </c>
      <c r="CF117" s="167">
        <f>IFERROR((CF111/'Accom_Phase Schedule'!$C65)-(AND(CF99&gt;CE99,CF99&gt;1))*($E$101/52)*12*$E$100,0)</f>
        <v>0</v>
      </c>
      <c r="CG117" s="167">
        <f>IFERROR((CG111/'Accom_Phase Schedule'!$C65)-(AND(CG99&gt;CF99,CG99&gt;1))*($E$101/52)*12*$E$100,0)</f>
        <v>0</v>
      </c>
      <c r="CH117" s="167">
        <f>IFERROR((CH111/'Accom_Phase Schedule'!$C65)-(AND(CH99&gt;CG99,CH99&gt;1))*($E$101/52)*12*$E$100,0)</f>
        <v>0</v>
      </c>
      <c r="CI117" s="167">
        <f>IFERROR((CI111/'Accom_Phase Schedule'!$C65)-(AND(CI99&gt;CH99,CI99&gt;1))*($E$101/52)*12*$E$100,0)</f>
        <v>0</v>
      </c>
      <c r="CJ117" s="167">
        <f>IFERROR((CJ111/'Accom_Phase Schedule'!$C65)-(AND(CJ99&gt;CI99,CJ99&gt;1))*($E$101/52)*12*$E$100,0)</f>
        <v>0</v>
      </c>
      <c r="CK117" s="167">
        <f>IFERROR((CK111/'Accom_Phase Schedule'!$C65)-(AND(CK99&gt;CJ99,CK99&gt;1))*($E$101/52)*12*$E$100,0)</f>
        <v>0</v>
      </c>
      <c r="CL117" s="167">
        <f>IFERROR((CL111/'Accom_Phase Schedule'!$C65)-(AND(CL99&gt;CK99,CL99&gt;1))*($E$101/52)*12*$E$100,0)</f>
        <v>0</v>
      </c>
      <c r="CM117" s="167">
        <f>IFERROR((CM111/'Accom_Phase Schedule'!$C65)-(AND(CM99&gt;CL99,CM99&gt;1))*($E$101/52)*12*$E$100,0)</f>
        <v>0</v>
      </c>
      <c r="CN117" s="167">
        <f>IFERROR((CN111/'Accom_Phase Schedule'!$C65)-(AND(CN99&gt;CM99,CN99&gt;1))*($E$101/52)*12*$E$100,0)</f>
        <v>0</v>
      </c>
      <c r="CO117" s="167">
        <f>IFERROR((CO111/'Accom_Phase Schedule'!$C65)-(AND(CO99&gt;CN99,CO99&gt;1))*($E$101/52)*12*$E$100,0)</f>
        <v>0</v>
      </c>
      <c r="CP117" s="167">
        <f>IFERROR((CP111/'Accom_Phase Schedule'!$C65)-(AND(CP99&gt;CO99,CP99&gt;1))*($E$101/52)*12*$E$100,0)</f>
        <v>0</v>
      </c>
      <c r="CQ117" s="167">
        <f>IFERROR((CQ111/'Accom_Phase Schedule'!$C65)-(AND(CQ99&gt;CP99,CQ99&gt;1))*($E$101/52)*12*$E$100,0)</f>
        <v>0</v>
      </c>
      <c r="CR117" s="167">
        <f>IFERROR((CR111/'Accom_Phase Schedule'!$C65)-(AND(CR99&gt;CQ99,CR99&gt;1))*($E$101/52)*12*$E$100,0)</f>
        <v>0</v>
      </c>
      <c r="CS117" s="167">
        <f>IFERROR((CS111/'Accom_Phase Schedule'!$C65)-(AND(CS99&gt;CR99,CS99&gt;1))*($E$101/52)*12*$E$100,0)</f>
        <v>0</v>
      </c>
      <c r="CT117" s="167">
        <f>IFERROR((CT111/'Accom_Phase Schedule'!$C65)-(AND(CT99&gt;CS99,CT99&gt;1))*($E$101/52)*12*$E$100,0)</f>
        <v>0</v>
      </c>
      <c r="CU117" s="167">
        <f>IFERROR((CU111/'Accom_Phase Schedule'!$C65)-(AND(CU99&gt;CT99,CU99&gt;1))*($E$101/52)*12*$E$100,0)</f>
        <v>0</v>
      </c>
      <c r="CV117" s="167">
        <f>IFERROR((CV111/'Accom_Phase Schedule'!$C65)-(AND(CV99&gt;CU99,CV99&gt;1))*($E$101/52)*12*$E$100,0)</f>
        <v>0</v>
      </c>
      <c r="CW117" s="167">
        <f>IFERROR((CW111/'Accom_Phase Schedule'!$C65)-(AND(CW99&gt;CV99,CW99&gt;1))*($E$101/52)*12*$E$100,0)</f>
        <v>0</v>
      </c>
      <c r="CX117" s="167">
        <f>IFERROR((CX111/'Accom_Phase Schedule'!$C65)-(AND(CX99&gt;CW99,CX99&gt;1))*($E$101/52)*12*$E$100,0)</f>
        <v>0</v>
      </c>
      <c r="CY117" s="168">
        <f>IFERROR((CY111/'Accom_Phase Schedule'!$C65)-(AND(CY99&gt;CX99,CY99&gt;1))*($E$101/52)*12*$E$100,0)</f>
        <v>0</v>
      </c>
    </row>
    <row r="118" spans="8:103" x14ac:dyDescent="0.25">
      <c r="H118" s="160" t="s">
        <v>126</v>
      </c>
      <c r="I118" s="165"/>
      <c r="J118" s="166"/>
      <c r="K118" s="167">
        <f>IFERROR((K112/'Accom_Phase Schedule'!$C66)-(AND(K100&gt;J100,K100&gt;1))*($E$101/52)*12*$E$100,0)</f>
        <v>0</v>
      </c>
      <c r="L118" s="167">
        <f>IFERROR((L112/'Accom_Phase Schedule'!$C66)-(AND(L100&gt;K100,L100&gt;1))*($E$101/52)*12*$E$100,0)</f>
        <v>0</v>
      </c>
      <c r="M118" s="167">
        <f>IFERROR((M112/'Accom_Phase Schedule'!$C66)-(AND(M100&gt;L100,M100&gt;1))*($E$101/52)*12*$E$100,0)</f>
        <v>0</v>
      </c>
      <c r="N118" s="167">
        <f>IFERROR((N112/'Accom_Phase Schedule'!$C66)-(AND(N100&gt;M100,N100&gt;1))*($E$101/52)*12*$E$100,0)</f>
        <v>0</v>
      </c>
      <c r="O118" s="167">
        <f>IFERROR((O112/'Accom_Phase Schedule'!$C66)-(AND(O100&gt;N100,O100&gt;1))*($E$101/52)*12*$E$100,0)</f>
        <v>0</v>
      </c>
      <c r="P118" s="167">
        <f>IFERROR((P112/'Accom_Phase Schedule'!$C66)-(AND(P100&gt;O100,P100&gt;1))*($E$101/52)*12*$E$100,0)</f>
        <v>0</v>
      </c>
      <c r="Q118" s="167">
        <f>IFERROR((Q112/'Accom_Phase Schedule'!$C66)-(AND(Q100&gt;P100,Q100&gt;1))*($E$101/52)*12*$E$100,0)</f>
        <v>0</v>
      </c>
      <c r="R118" s="167">
        <f>IFERROR((R112/'Accom_Phase Schedule'!$C66)-(AND(R100&gt;Q100,R100&gt;1))*($E$101/52)*12*$E$100,0)</f>
        <v>0</v>
      </c>
      <c r="S118" s="167">
        <f>IFERROR((S112/'Accom_Phase Schedule'!$C66)-(AND(S100&gt;R100,S100&gt;1))*($E$101/52)*12*$E$100,0)</f>
        <v>0</v>
      </c>
      <c r="T118" s="167">
        <f>IFERROR((T112/'Accom_Phase Schedule'!$C66)-(AND(T100&gt;S100,T100&gt;1))*($E$101/52)*12*$E$100,0)</f>
        <v>0</v>
      </c>
      <c r="U118" s="167">
        <f>IFERROR((U112/'Accom_Phase Schedule'!$C66)-(AND(U100&gt;T100,U100&gt;1))*($E$101/52)*12*$E$100,0)</f>
        <v>0</v>
      </c>
      <c r="V118" s="167">
        <f>IFERROR((V112/'Accom_Phase Schedule'!$C66)-(AND(V100&gt;U100,V100&gt;1))*($E$101/52)*12*$E$100,0)</f>
        <v>0</v>
      </c>
      <c r="W118" s="167">
        <f>IFERROR((W112/'Accom_Phase Schedule'!$C66)-(AND(W100&gt;V100,W100&gt;1))*($E$101/52)*12*$E$100,0)</f>
        <v>0</v>
      </c>
      <c r="X118" s="167">
        <f>IFERROR((X112/'Accom_Phase Schedule'!$C66)-(AND(X100&gt;W100,X100&gt;1))*($E$101/52)*12*$E$100,0)</f>
        <v>0</v>
      </c>
      <c r="Y118" s="167">
        <f>IFERROR((Y112/'Accom_Phase Schedule'!$C66)-(AND(Y100&gt;X100,Y100&gt;1))*($E$101/52)*12*$E$100,0)</f>
        <v>0</v>
      </c>
      <c r="Z118" s="167">
        <f>IFERROR((Z112/'Accom_Phase Schedule'!$C66)-(AND(Z100&gt;Y100,Z100&gt;1))*($E$101/52)*12*$E$100,0)</f>
        <v>0</v>
      </c>
      <c r="AA118" s="167">
        <f>IFERROR((AA112/'Accom_Phase Schedule'!$C66)-(AND(AA100&gt;Z100,AA100&gt;1))*($E$101/52)*12*$E$100,0)</f>
        <v>0</v>
      </c>
      <c r="AB118" s="167">
        <f>IFERROR((AB112/'Accom_Phase Schedule'!$C66)-(AND(AB100&gt;AA100,AB100&gt;1))*($E$101/52)*12*$E$100,0)</f>
        <v>0</v>
      </c>
      <c r="AC118" s="167">
        <f>IFERROR((AC112/'Accom_Phase Schedule'!$C66)-(AND(AC100&gt;AB100,AC100&gt;1))*($E$101/52)*12*$E$100,0)</f>
        <v>0</v>
      </c>
      <c r="AD118" s="167">
        <f>IFERROR((AD112/'Accom_Phase Schedule'!$C66)-(AND(AD100&gt;AC100,AD100&gt;1))*($E$101/52)*12*$E$100,0)</f>
        <v>0</v>
      </c>
      <c r="AE118" s="167">
        <f>IFERROR((AE112/'Accom_Phase Schedule'!$C66)-(AND(AE100&gt;AD100,AE100&gt;1))*($E$101/52)*12*$E$100,0)</f>
        <v>0</v>
      </c>
      <c r="AF118" s="167">
        <f>IFERROR((AF112/'Accom_Phase Schedule'!$C66)-(AND(AF100&gt;AE100,AF100&gt;1))*($E$101/52)*12*$E$100,0)</f>
        <v>0</v>
      </c>
      <c r="AG118" s="167">
        <f>IFERROR((AG112/'Accom_Phase Schedule'!$C66)-(AND(AG100&gt;AF100,AG100&gt;1))*($E$101/52)*12*$E$100,0)</f>
        <v>0</v>
      </c>
      <c r="AH118" s="167">
        <f>IFERROR((AH112/'Accom_Phase Schedule'!$C66)-(AND(AH100&gt;AG100,AH100&gt;1))*($E$101/52)*12*$E$100,0)</f>
        <v>0</v>
      </c>
      <c r="AI118" s="167">
        <f>IFERROR((AI112/'Accom_Phase Schedule'!$C66)-(AND(AI100&gt;AH100,AI100&gt;1))*($E$101/52)*12*$E$100,0)</f>
        <v>0</v>
      </c>
      <c r="AJ118" s="167">
        <f>IFERROR((AJ112/'Accom_Phase Schedule'!$C66)-(AND(AJ100&gt;AI100,AJ100&gt;1))*($E$101/52)*12*$E$100,0)</f>
        <v>0</v>
      </c>
      <c r="AK118" s="167">
        <f>IFERROR((AK112/'Accom_Phase Schedule'!$C66)-(AND(AK100&gt;AJ100,AK100&gt;1))*($E$101/52)*12*$E$100,0)</f>
        <v>0</v>
      </c>
      <c r="AL118" s="167">
        <f>IFERROR((AL112/'Accom_Phase Schedule'!$C66)-(AND(AL100&gt;AK100,AL100&gt;1))*($E$101/52)*12*$E$100,0)</f>
        <v>0</v>
      </c>
      <c r="AM118" s="167">
        <f>IFERROR((AM112/'Accom_Phase Schedule'!$C66)-(AND(AM100&gt;AL100,AM100&gt;1))*($E$101/52)*12*$E$100,0)</f>
        <v>0</v>
      </c>
      <c r="AN118" s="167">
        <f>IFERROR((AN112/'Accom_Phase Schedule'!$C66)-(AND(AN100&gt;AM100,AN100&gt;1))*($E$101/52)*12*$E$100,0)</f>
        <v>0</v>
      </c>
      <c r="AO118" s="167">
        <f>IFERROR((AO112/'Accom_Phase Schedule'!$C66)-(AND(AO100&gt;AN100,AO100&gt;1))*($E$101/52)*12*$E$100,0)</f>
        <v>0</v>
      </c>
      <c r="AP118" s="167">
        <f>IFERROR((AP112/'Accom_Phase Schedule'!$C66)-(AND(AP100&gt;AO100,AP100&gt;1))*($E$101/52)*12*$E$100,0)</f>
        <v>0</v>
      </c>
      <c r="AQ118" s="167">
        <f>IFERROR((AQ112/'Accom_Phase Schedule'!$C66)-(AND(AQ100&gt;AP100,AQ100&gt;1))*($E$101/52)*12*$E$100,0)</f>
        <v>0</v>
      </c>
      <c r="AR118" s="167">
        <f>IFERROR((AR112/'Accom_Phase Schedule'!$C66)-(AND(AR100&gt;AQ100,AR100&gt;1))*($E$101/52)*12*$E$100,0)</f>
        <v>0</v>
      </c>
      <c r="AS118" s="167">
        <f>IFERROR((AS112/'Accom_Phase Schedule'!$C66)-(AND(AS100&gt;AR100,AS100&gt;1))*($E$101/52)*12*$E$100,0)</f>
        <v>0</v>
      </c>
      <c r="AT118" s="167">
        <f>IFERROR((AT112/'Accom_Phase Schedule'!$C66)-(AND(AT100&gt;AS100,AT100&gt;1))*($E$101/52)*12*$E$100,0)</f>
        <v>0</v>
      </c>
      <c r="AU118" s="167">
        <f>IFERROR((AU112/'Accom_Phase Schedule'!$C66)-(AND(AU100&gt;AT100,AU100&gt;1))*($E$101/52)*12*$E$100,0)</f>
        <v>0</v>
      </c>
      <c r="AV118" s="167">
        <f>IFERROR((AV112/'Accom_Phase Schedule'!$C66)-(AND(AV100&gt;AU100,AV100&gt;1))*($E$101/52)*12*$E$100,0)</f>
        <v>0</v>
      </c>
      <c r="AW118" s="167">
        <f>IFERROR((AW112/'Accom_Phase Schedule'!$C66)-(AND(AW100&gt;AV100,AW100&gt;1))*($E$101/52)*12*$E$100,0)</f>
        <v>0</v>
      </c>
      <c r="AX118" s="167">
        <f>IFERROR((AX112/'Accom_Phase Schedule'!$C66)-(AND(AX100&gt;AW100,AX100&gt;1))*($E$101/52)*12*$E$100,0)</f>
        <v>0</v>
      </c>
      <c r="AY118" s="167">
        <f>IFERROR((AY112/'Accom_Phase Schedule'!$C66)-(AND(AY100&gt;AX100,AY100&gt;1))*($E$101/52)*12*$E$100,0)</f>
        <v>0</v>
      </c>
      <c r="AZ118" s="167">
        <f>IFERROR((AZ112/'Accom_Phase Schedule'!$C66)-(AND(AZ100&gt;AY100,AZ100&gt;1))*($E$101/52)*12*$E$100,0)</f>
        <v>0</v>
      </c>
      <c r="BA118" s="167">
        <f>IFERROR((BA112/'Accom_Phase Schedule'!$C66)-(AND(BA100&gt;AZ100,BA100&gt;1))*($E$101/52)*12*$E$100,0)</f>
        <v>0</v>
      </c>
      <c r="BB118" s="167">
        <f>IFERROR((BB112/'Accom_Phase Schedule'!$C66)-(AND(BB100&gt;BA100,BB100&gt;1))*($E$101/52)*12*$E$100,0)</f>
        <v>0</v>
      </c>
      <c r="BC118" s="167">
        <f>IFERROR((BC112/'Accom_Phase Schedule'!$C66)-(AND(BC100&gt;BB100,BC100&gt;1))*($E$101/52)*12*$E$100,0)</f>
        <v>0</v>
      </c>
      <c r="BD118" s="167">
        <f>IFERROR((BD112/'Accom_Phase Schedule'!$C66)-(AND(BD100&gt;BC100,BD100&gt;1))*($E$101/52)*12*$E$100,0)</f>
        <v>0</v>
      </c>
      <c r="BE118" s="167">
        <f>IFERROR((BE112/'Accom_Phase Schedule'!$C66)-(AND(BE100&gt;BD100,BE100&gt;1))*($E$101/52)*12*$E$100,0)</f>
        <v>0</v>
      </c>
      <c r="BF118" s="167">
        <f>IFERROR((BF112/'Accom_Phase Schedule'!$C66)-(AND(BF100&gt;BE100,BF100&gt;1))*($E$101/52)*12*$E$100,0)</f>
        <v>0</v>
      </c>
      <c r="BG118" s="167">
        <f>IFERROR((BG112/'Accom_Phase Schedule'!$C66)-(AND(BG100&gt;BF100,BG100&gt;1))*($E$101/52)*12*$E$100,0)</f>
        <v>0</v>
      </c>
      <c r="BH118" s="167">
        <f>IFERROR((BH112/'Accom_Phase Schedule'!$C66)-(AND(BH100&gt;BG100,BH100&gt;1))*($E$101/52)*12*$E$100,0)</f>
        <v>0</v>
      </c>
      <c r="BI118" s="167">
        <f>IFERROR((BI112/'Accom_Phase Schedule'!$C66)-(AND(BI100&gt;BH100,BI100&gt;1))*($E$101/52)*12*$E$100,0)</f>
        <v>0</v>
      </c>
      <c r="BJ118" s="167">
        <f>IFERROR((BJ112/'Accom_Phase Schedule'!$C66)-(AND(BJ100&gt;BI100,BJ100&gt;1))*($E$101/52)*12*$E$100,0)</f>
        <v>0</v>
      </c>
      <c r="BK118" s="167">
        <f>IFERROR((BK112/'Accom_Phase Schedule'!$C66)-(AND(BK100&gt;BJ100,BK100&gt;1))*($E$101/52)*12*$E$100,0)</f>
        <v>0</v>
      </c>
      <c r="BL118" s="167">
        <f>IFERROR((BL112/'Accom_Phase Schedule'!$C66)-(AND(BL100&gt;BK100,BL100&gt;1))*($E$101/52)*12*$E$100,0)</f>
        <v>0</v>
      </c>
      <c r="BM118" s="167">
        <f>IFERROR((BM112/'Accom_Phase Schedule'!$C66)-(AND(BM100&gt;BL100,BM100&gt;1))*($E$101/52)*12*$E$100,0)</f>
        <v>0</v>
      </c>
      <c r="BN118" s="167">
        <f>IFERROR((BN112/'Accom_Phase Schedule'!$C66)-(AND(BN100&gt;BM100,BN100&gt;1))*($E$101/52)*12*$E$100,0)</f>
        <v>0</v>
      </c>
      <c r="BO118" s="167">
        <f>IFERROR((BO112/'Accom_Phase Schedule'!$C66)-(AND(BO100&gt;BN100,BO100&gt;1))*($E$101/52)*12*$E$100,0)</f>
        <v>0</v>
      </c>
      <c r="BP118" s="167">
        <f>IFERROR((BP112/'Accom_Phase Schedule'!$C66)-(AND(BP100&gt;BO100,BP100&gt;1))*($E$101/52)*12*$E$100,0)</f>
        <v>0</v>
      </c>
      <c r="BQ118" s="167">
        <f>IFERROR((BQ112/'Accom_Phase Schedule'!$C66)-(AND(BQ100&gt;BP100,BQ100&gt;1))*($E$101/52)*12*$E$100,0)</f>
        <v>0</v>
      </c>
      <c r="BR118" s="167">
        <f>IFERROR((BR112/'Accom_Phase Schedule'!$C66)-(AND(BR100&gt;BQ100,BR100&gt;1))*($E$101/52)*12*$E$100,0)</f>
        <v>0</v>
      </c>
      <c r="BS118" s="167">
        <f>IFERROR((BS112/'Accom_Phase Schedule'!$C66)-(AND(BS100&gt;BR100,BS100&gt;1))*($E$101/52)*12*$E$100,0)</f>
        <v>0</v>
      </c>
      <c r="BT118" s="167">
        <f>IFERROR((BT112/'Accom_Phase Schedule'!$C66)-(AND(BT100&gt;BS100,BT100&gt;1))*($E$101/52)*12*$E$100,0)</f>
        <v>0</v>
      </c>
      <c r="BU118" s="167">
        <f>IFERROR((BU112/'Accom_Phase Schedule'!$C66)-(AND(BU100&gt;BT100,BU100&gt;1))*($E$101/52)*12*$E$100,0)</f>
        <v>0</v>
      </c>
      <c r="BV118" s="167">
        <f>IFERROR((BV112/'Accom_Phase Schedule'!$C66)-(AND(BV100&gt;BU100,BV100&gt;1))*($E$101/52)*12*$E$100,0)</f>
        <v>0</v>
      </c>
      <c r="BW118" s="167">
        <f>IFERROR((BW112/'Accom_Phase Schedule'!$C66)-(AND(BW100&gt;BV100,BW100&gt;1))*($E$101/52)*12*$E$100,0)</f>
        <v>0</v>
      </c>
      <c r="BX118" s="167">
        <f>IFERROR((BX112/'Accom_Phase Schedule'!$C66)-(AND(BX100&gt;BW100,BX100&gt;1))*($E$101/52)*12*$E$100,0)</f>
        <v>0</v>
      </c>
      <c r="BY118" s="167">
        <f>IFERROR((BY112/'Accom_Phase Schedule'!$C66)-(AND(BY100&gt;BX100,BY100&gt;1))*($E$101/52)*12*$E$100,0)</f>
        <v>0</v>
      </c>
      <c r="BZ118" s="167">
        <f>IFERROR((BZ112/'Accom_Phase Schedule'!$C66)-(AND(BZ100&gt;BY100,BZ100&gt;1))*($E$101/52)*12*$E$100,0)</f>
        <v>0</v>
      </c>
      <c r="CA118" s="167">
        <f>IFERROR((CA112/'Accom_Phase Schedule'!$C66)-(AND(CA100&gt;BZ100,CA100&gt;1))*($E$101/52)*12*$E$100,0)</f>
        <v>0</v>
      </c>
      <c r="CB118" s="167">
        <f>IFERROR((CB112/'Accom_Phase Schedule'!$C66)-(AND(CB100&gt;CA100,CB100&gt;1))*($E$101/52)*12*$E$100,0)</f>
        <v>0</v>
      </c>
      <c r="CC118" s="167">
        <f>IFERROR((CC112/'Accom_Phase Schedule'!$C66)-(AND(CC100&gt;CB100,CC100&gt;1))*($E$101/52)*12*$E$100,0)</f>
        <v>0</v>
      </c>
      <c r="CD118" s="167">
        <f>IFERROR((CD112/'Accom_Phase Schedule'!$C66)-(AND(CD100&gt;CC100,CD100&gt;1))*($E$101/52)*12*$E$100,0)</f>
        <v>0</v>
      </c>
      <c r="CE118" s="167">
        <f>IFERROR((CE112/'Accom_Phase Schedule'!$C66)-(AND(CE100&gt;CD100,CE100&gt;1))*($E$101/52)*12*$E$100,0)</f>
        <v>0</v>
      </c>
      <c r="CF118" s="167">
        <f>IFERROR((CF112/'Accom_Phase Schedule'!$C66)-(AND(CF100&gt;CE100,CF100&gt;1))*($E$101/52)*12*$E$100,0)</f>
        <v>0</v>
      </c>
      <c r="CG118" s="167">
        <f>IFERROR((CG112/'Accom_Phase Schedule'!$C66)-(AND(CG100&gt;CF100,CG100&gt;1))*($E$101/52)*12*$E$100,0)</f>
        <v>0</v>
      </c>
      <c r="CH118" s="167">
        <f>IFERROR((CH112/'Accom_Phase Schedule'!$C66)-(AND(CH100&gt;CG100,CH100&gt;1))*($E$101/52)*12*$E$100,0)</f>
        <v>0</v>
      </c>
      <c r="CI118" s="167">
        <f>IFERROR((CI112/'Accom_Phase Schedule'!$C66)-(AND(CI100&gt;CH100,CI100&gt;1))*($E$101/52)*12*$E$100,0)</f>
        <v>0</v>
      </c>
      <c r="CJ118" s="167">
        <f>IFERROR((CJ112/'Accom_Phase Schedule'!$C66)-(AND(CJ100&gt;CI100,CJ100&gt;1))*($E$101/52)*12*$E$100,0)</f>
        <v>0</v>
      </c>
      <c r="CK118" s="167">
        <f>IFERROR((CK112/'Accom_Phase Schedule'!$C66)-(AND(CK100&gt;CJ100,CK100&gt;1))*($E$101/52)*12*$E$100,0)</f>
        <v>0</v>
      </c>
      <c r="CL118" s="167">
        <f>IFERROR((CL112/'Accom_Phase Schedule'!$C66)-(AND(CL100&gt;CK100,CL100&gt;1))*($E$101/52)*12*$E$100,0)</f>
        <v>0</v>
      </c>
      <c r="CM118" s="167">
        <f>IFERROR((CM112/'Accom_Phase Schedule'!$C66)-(AND(CM100&gt;CL100,CM100&gt;1))*($E$101/52)*12*$E$100,0)</f>
        <v>0</v>
      </c>
      <c r="CN118" s="167">
        <f>IFERROR((CN112/'Accom_Phase Schedule'!$C66)-(AND(CN100&gt;CM100,CN100&gt;1))*($E$101/52)*12*$E$100,0)</f>
        <v>0</v>
      </c>
      <c r="CO118" s="167">
        <f>IFERROR((CO112/'Accom_Phase Schedule'!$C66)-(AND(CO100&gt;CN100,CO100&gt;1))*($E$101/52)*12*$E$100,0)</f>
        <v>0</v>
      </c>
      <c r="CP118" s="167">
        <f>IFERROR((CP112/'Accom_Phase Schedule'!$C66)-(AND(CP100&gt;CO100,CP100&gt;1))*($E$101/52)*12*$E$100,0)</f>
        <v>0</v>
      </c>
      <c r="CQ118" s="167">
        <f>IFERROR((CQ112/'Accom_Phase Schedule'!$C66)-(AND(CQ100&gt;CP100,CQ100&gt;1))*($E$101/52)*12*$E$100,0)</f>
        <v>0</v>
      </c>
      <c r="CR118" s="167">
        <f>IFERROR((CR112/'Accom_Phase Schedule'!$C66)-(AND(CR100&gt;CQ100,CR100&gt;1))*($E$101/52)*12*$E$100,0)</f>
        <v>0</v>
      </c>
      <c r="CS118" s="167">
        <f>IFERROR((CS112/'Accom_Phase Schedule'!$C66)-(AND(CS100&gt;CR100,CS100&gt;1))*($E$101/52)*12*$E$100,0)</f>
        <v>0</v>
      </c>
      <c r="CT118" s="167">
        <f>IFERROR((CT112/'Accom_Phase Schedule'!$C66)-(AND(CT100&gt;CS100,CT100&gt;1))*($E$101/52)*12*$E$100,0)</f>
        <v>0</v>
      </c>
      <c r="CU118" s="167">
        <f>IFERROR((CU112/'Accom_Phase Schedule'!$C66)-(AND(CU100&gt;CT100,CU100&gt;1))*($E$101/52)*12*$E$100,0)</f>
        <v>0</v>
      </c>
      <c r="CV118" s="167">
        <f>IFERROR((CV112/'Accom_Phase Schedule'!$C66)-(AND(CV100&gt;CU100,CV100&gt;1))*($E$101/52)*12*$E$100,0)</f>
        <v>0</v>
      </c>
      <c r="CW118" s="167">
        <f>IFERROR((CW112/'Accom_Phase Schedule'!$C66)-(AND(CW100&gt;CV100,CW100&gt;1))*($E$101/52)*12*$E$100,0)</f>
        <v>0</v>
      </c>
      <c r="CX118" s="167">
        <f>IFERROR((CX112/'Accom_Phase Schedule'!$C66)-(AND(CX100&gt;CW100,CX100&gt;1))*($E$101/52)*12*$E$100,0)</f>
        <v>0</v>
      </c>
      <c r="CY118" s="168">
        <f>IFERROR((CY112/'Accom_Phase Schedule'!$C66)-(AND(CY100&gt;CX100,CY100&gt;1))*($E$101/52)*12*$E$100,0)</f>
        <v>0</v>
      </c>
    </row>
    <row r="119" spans="8:103" x14ac:dyDescent="0.25">
      <c r="H119" s="160" t="s">
        <v>127</v>
      </c>
      <c r="I119" s="165"/>
      <c r="J119" s="166"/>
      <c r="K119" s="167">
        <f>IFERROR((K113/'Accom_Phase Schedule'!$C67)-(AND(K101&gt;J101,K101&gt;1))*($E$101/52)*12*$E$100,0)</f>
        <v>0</v>
      </c>
      <c r="L119" s="167">
        <f>IFERROR((L113/'Accom_Phase Schedule'!$C67)-(AND(L101&gt;K101,L101&gt;1))*($E$101/52)*12*$E$100,0)</f>
        <v>0</v>
      </c>
      <c r="M119" s="167">
        <f>IFERROR((M113/'Accom_Phase Schedule'!$C67)-(AND(M101&gt;L101,M101&gt;1))*($E$101/52)*12*$E$100,0)</f>
        <v>0</v>
      </c>
      <c r="N119" s="167">
        <f>IFERROR((N113/'Accom_Phase Schedule'!$C67)-(AND(N101&gt;M101,N101&gt;1))*($E$101/52)*12*$E$100,0)</f>
        <v>0</v>
      </c>
      <c r="O119" s="167">
        <f>IFERROR((O113/'Accom_Phase Schedule'!$C67)-(AND(O101&gt;N101,O101&gt;1))*($E$101/52)*12*$E$100,0)</f>
        <v>0</v>
      </c>
      <c r="P119" s="167">
        <f>IFERROR((P113/'Accom_Phase Schedule'!$C67)-(AND(P101&gt;O101,P101&gt;1))*($E$101/52)*12*$E$100,0)</f>
        <v>0</v>
      </c>
      <c r="Q119" s="167">
        <f>IFERROR((Q113/'Accom_Phase Schedule'!$C67)-(AND(Q101&gt;P101,Q101&gt;1))*($E$101/52)*12*$E$100,0)</f>
        <v>0</v>
      </c>
      <c r="R119" s="167">
        <f>IFERROR((R113/'Accom_Phase Schedule'!$C67)-(AND(R101&gt;Q101,R101&gt;1))*($E$101/52)*12*$E$100,0)</f>
        <v>0</v>
      </c>
      <c r="S119" s="167">
        <f>IFERROR((S113/'Accom_Phase Schedule'!$C67)-(AND(S101&gt;R101,S101&gt;1))*($E$101/52)*12*$E$100,0)</f>
        <v>0</v>
      </c>
      <c r="T119" s="167">
        <f>IFERROR((T113/'Accom_Phase Schedule'!$C67)-(AND(T101&gt;S101,T101&gt;1))*($E$101/52)*12*$E$100,0)</f>
        <v>0</v>
      </c>
      <c r="U119" s="167">
        <f>IFERROR((U113/'Accom_Phase Schedule'!$C67)-(AND(U101&gt;T101,U101&gt;1))*($E$101/52)*12*$E$100,0)</f>
        <v>0</v>
      </c>
      <c r="V119" s="167">
        <f>IFERROR((V113/'Accom_Phase Schedule'!$C67)-(AND(V101&gt;U101,V101&gt;1))*($E$101/52)*12*$E$100,0)</f>
        <v>0</v>
      </c>
      <c r="W119" s="167">
        <f>IFERROR((W113/'Accom_Phase Schedule'!$C67)-(AND(W101&gt;V101,W101&gt;1))*($E$101/52)*12*$E$100,0)</f>
        <v>0</v>
      </c>
      <c r="X119" s="167">
        <f>IFERROR((X113/'Accom_Phase Schedule'!$C67)-(AND(X101&gt;W101,X101&gt;1))*($E$101/52)*12*$E$100,0)</f>
        <v>0</v>
      </c>
      <c r="Y119" s="167">
        <f>IFERROR((Y113/'Accom_Phase Schedule'!$C67)-(AND(Y101&gt;X101,Y101&gt;1))*($E$101/52)*12*$E$100,0)</f>
        <v>0</v>
      </c>
      <c r="Z119" s="167">
        <f>IFERROR((Z113/'Accom_Phase Schedule'!$C67)-(AND(Z101&gt;Y101,Z101&gt;1))*($E$101/52)*12*$E$100,0)</f>
        <v>0</v>
      </c>
      <c r="AA119" s="167">
        <f>IFERROR((AA113/'Accom_Phase Schedule'!$C67)-(AND(AA101&gt;Z101,AA101&gt;1))*($E$101/52)*12*$E$100,0)</f>
        <v>0</v>
      </c>
      <c r="AB119" s="167">
        <f>IFERROR((AB113/'Accom_Phase Schedule'!$C67)-(AND(AB101&gt;AA101,AB101&gt;1))*($E$101/52)*12*$E$100,0)</f>
        <v>0</v>
      </c>
      <c r="AC119" s="167">
        <f>IFERROR((AC113/'Accom_Phase Schedule'!$C67)-(AND(AC101&gt;AB101,AC101&gt;1))*($E$101/52)*12*$E$100,0)</f>
        <v>0</v>
      </c>
      <c r="AD119" s="167">
        <f>IFERROR((AD113/'Accom_Phase Schedule'!$C67)-(AND(AD101&gt;AC101,AD101&gt;1))*($E$101/52)*12*$E$100,0)</f>
        <v>0</v>
      </c>
      <c r="AE119" s="167">
        <f>IFERROR((AE113/'Accom_Phase Schedule'!$C67)-(AND(AE101&gt;AD101,AE101&gt;1))*($E$101/52)*12*$E$100,0)</f>
        <v>0</v>
      </c>
      <c r="AF119" s="167">
        <f>IFERROR((AF113/'Accom_Phase Schedule'!$C67)-(AND(AF101&gt;AE101,AF101&gt;1))*($E$101/52)*12*$E$100,0)</f>
        <v>0</v>
      </c>
      <c r="AG119" s="167">
        <f>IFERROR((AG113/'Accom_Phase Schedule'!$C67)-(AND(AG101&gt;AF101,AG101&gt;1))*($E$101/52)*12*$E$100,0)</f>
        <v>0</v>
      </c>
      <c r="AH119" s="167">
        <f>IFERROR((AH113/'Accom_Phase Schedule'!$C67)-(AND(AH101&gt;AG101,AH101&gt;1))*($E$101/52)*12*$E$100,0)</f>
        <v>0</v>
      </c>
      <c r="AI119" s="167">
        <f>IFERROR((AI113/'Accom_Phase Schedule'!$C67)-(AND(AI101&gt;AH101,AI101&gt;1))*($E$101/52)*12*$E$100,0)</f>
        <v>0</v>
      </c>
      <c r="AJ119" s="167">
        <f>IFERROR((AJ113/'Accom_Phase Schedule'!$C67)-(AND(AJ101&gt;AI101,AJ101&gt;1))*($E$101/52)*12*$E$100,0)</f>
        <v>0</v>
      </c>
      <c r="AK119" s="167">
        <f>IFERROR((AK113/'Accom_Phase Schedule'!$C67)-(AND(AK101&gt;AJ101,AK101&gt;1))*($E$101/52)*12*$E$100,0)</f>
        <v>0</v>
      </c>
      <c r="AL119" s="167">
        <f>IFERROR((AL113/'Accom_Phase Schedule'!$C67)-(AND(AL101&gt;AK101,AL101&gt;1))*($E$101/52)*12*$E$100,0)</f>
        <v>0</v>
      </c>
      <c r="AM119" s="167">
        <f>IFERROR((AM113/'Accom_Phase Schedule'!$C67)-(AND(AM101&gt;AL101,AM101&gt;1))*($E$101/52)*12*$E$100,0)</f>
        <v>0</v>
      </c>
      <c r="AN119" s="167">
        <f>IFERROR((AN113/'Accom_Phase Schedule'!$C67)-(AND(AN101&gt;AM101,AN101&gt;1))*($E$101/52)*12*$E$100,0)</f>
        <v>0</v>
      </c>
      <c r="AO119" s="167">
        <f>IFERROR((AO113/'Accom_Phase Schedule'!$C67)-(AND(AO101&gt;AN101,AO101&gt;1))*($E$101/52)*12*$E$100,0)</f>
        <v>0</v>
      </c>
      <c r="AP119" s="167">
        <f>IFERROR((AP113/'Accom_Phase Schedule'!$C67)-(AND(AP101&gt;AO101,AP101&gt;1))*($E$101/52)*12*$E$100,0)</f>
        <v>0</v>
      </c>
      <c r="AQ119" s="167">
        <f>IFERROR((AQ113/'Accom_Phase Schedule'!$C67)-(AND(AQ101&gt;AP101,AQ101&gt;1))*($E$101/52)*12*$E$100,0)</f>
        <v>0</v>
      </c>
      <c r="AR119" s="167">
        <f>IFERROR((AR113/'Accom_Phase Schedule'!$C67)-(AND(AR101&gt;AQ101,AR101&gt;1))*($E$101/52)*12*$E$100,0)</f>
        <v>0</v>
      </c>
      <c r="AS119" s="167">
        <f>IFERROR((AS113/'Accom_Phase Schedule'!$C67)-(AND(AS101&gt;AR101,AS101&gt;1))*($E$101/52)*12*$E$100,0)</f>
        <v>0</v>
      </c>
      <c r="AT119" s="167">
        <f>IFERROR((AT113/'Accom_Phase Schedule'!$C67)-(AND(AT101&gt;AS101,AT101&gt;1))*($E$101/52)*12*$E$100,0)</f>
        <v>0</v>
      </c>
      <c r="AU119" s="167">
        <f>IFERROR((AU113/'Accom_Phase Schedule'!$C67)-(AND(AU101&gt;AT101,AU101&gt;1))*($E$101/52)*12*$E$100,0)</f>
        <v>0</v>
      </c>
      <c r="AV119" s="167">
        <f>IFERROR((AV113/'Accom_Phase Schedule'!$C67)-(AND(AV101&gt;AU101,AV101&gt;1))*($E$101/52)*12*$E$100,0)</f>
        <v>0</v>
      </c>
      <c r="AW119" s="167">
        <f>IFERROR((AW113/'Accom_Phase Schedule'!$C67)-(AND(AW101&gt;AV101,AW101&gt;1))*($E$101/52)*12*$E$100,0)</f>
        <v>0</v>
      </c>
      <c r="AX119" s="167">
        <f>IFERROR((AX113/'Accom_Phase Schedule'!$C67)-(AND(AX101&gt;AW101,AX101&gt;1))*($E$101/52)*12*$E$100,0)</f>
        <v>0</v>
      </c>
      <c r="AY119" s="167">
        <f>IFERROR((AY113/'Accom_Phase Schedule'!$C67)-(AND(AY101&gt;AX101,AY101&gt;1))*($E$101/52)*12*$E$100,0)</f>
        <v>0</v>
      </c>
      <c r="AZ119" s="167">
        <f>IFERROR((AZ113/'Accom_Phase Schedule'!$C67)-(AND(AZ101&gt;AY101,AZ101&gt;1))*($E$101/52)*12*$E$100,0)</f>
        <v>0</v>
      </c>
      <c r="BA119" s="167">
        <f>IFERROR((BA113/'Accom_Phase Schedule'!$C67)-(AND(BA101&gt;AZ101,BA101&gt;1))*($E$101/52)*12*$E$100,0)</f>
        <v>0</v>
      </c>
      <c r="BB119" s="167">
        <f>IFERROR((BB113/'Accom_Phase Schedule'!$C67)-(AND(BB101&gt;BA101,BB101&gt;1))*($E$101/52)*12*$E$100,0)</f>
        <v>0</v>
      </c>
      <c r="BC119" s="167">
        <f>IFERROR((BC113/'Accom_Phase Schedule'!$C67)-(AND(BC101&gt;BB101,BC101&gt;1))*($E$101/52)*12*$E$100,0)</f>
        <v>0</v>
      </c>
      <c r="BD119" s="167">
        <f>IFERROR((BD113/'Accom_Phase Schedule'!$C67)-(AND(BD101&gt;BC101,BD101&gt;1))*($E$101/52)*12*$E$100,0)</f>
        <v>0</v>
      </c>
      <c r="BE119" s="167">
        <f>IFERROR((BE113/'Accom_Phase Schedule'!$C67)-(AND(BE101&gt;BD101,BE101&gt;1))*($E$101/52)*12*$E$100,0)</f>
        <v>0</v>
      </c>
      <c r="BF119" s="167">
        <f>IFERROR((BF113/'Accom_Phase Schedule'!$C67)-(AND(BF101&gt;BE101,BF101&gt;1))*($E$101/52)*12*$E$100,0)</f>
        <v>0</v>
      </c>
      <c r="BG119" s="167">
        <f>IFERROR((BG113/'Accom_Phase Schedule'!$C67)-(AND(BG101&gt;BF101,BG101&gt;1))*($E$101/52)*12*$E$100,0)</f>
        <v>0</v>
      </c>
      <c r="BH119" s="167">
        <f>IFERROR((BH113/'Accom_Phase Schedule'!$C67)-(AND(BH101&gt;BG101,BH101&gt;1))*($E$101/52)*12*$E$100,0)</f>
        <v>0</v>
      </c>
      <c r="BI119" s="167">
        <f>IFERROR((BI113/'Accom_Phase Schedule'!$C67)-(AND(BI101&gt;BH101,BI101&gt;1))*($E$101/52)*12*$E$100,0)</f>
        <v>0</v>
      </c>
      <c r="BJ119" s="167">
        <f>IFERROR((BJ113/'Accom_Phase Schedule'!$C67)-(AND(BJ101&gt;BI101,BJ101&gt;1))*($E$101/52)*12*$E$100,0)</f>
        <v>0</v>
      </c>
      <c r="BK119" s="167">
        <f>IFERROR((BK113/'Accom_Phase Schedule'!$C67)-(AND(BK101&gt;BJ101,BK101&gt;1))*($E$101/52)*12*$E$100,0)</f>
        <v>0</v>
      </c>
      <c r="BL119" s="167">
        <f>IFERROR((BL113/'Accom_Phase Schedule'!$C67)-(AND(BL101&gt;BK101,BL101&gt;1))*($E$101/52)*12*$E$100,0)</f>
        <v>0</v>
      </c>
      <c r="BM119" s="167">
        <f>IFERROR((BM113/'Accom_Phase Schedule'!$C67)-(AND(BM101&gt;BL101,BM101&gt;1))*($E$101/52)*12*$E$100,0)</f>
        <v>0</v>
      </c>
      <c r="BN119" s="167">
        <f>IFERROR((BN113/'Accom_Phase Schedule'!$C67)-(AND(BN101&gt;BM101,BN101&gt;1))*($E$101/52)*12*$E$100,0)</f>
        <v>0</v>
      </c>
      <c r="BO119" s="167">
        <f>IFERROR((BO113/'Accom_Phase Schedule'!$C67)-(AND(BO101&gt;BN101,BO101&gt;1))*($E$101/52)*12*$E$100,0)</f>
        <v>0</v>
      </c>
      <c r="BP119" s="167">
        <f>IFERROR((BP113/'Accom_Phase Schedule'!$C67)-(AND(BP101&gt;BO101,BP101&gt;1))*($E$101/52)*12*$E$100,0)</f>
        <v>0</v>
      </c>
      <c r="BQ119" s="167">
        <f>IFERROR((BQ113/'Accom_Phase Schedule'!$C67)-(AND(BQ101&gt;BP101,BQ101&gt;1))*($E$101/52)*12*$E$100,0)</f>
        <v>0</v>
      </c>
      <c r="BR119" s="167">
        <f>IFERROR((BR113/'Accom_Phase Schedule'!$C67)-(AND(BR101&gt;BQ101,BR101&gt;1))*($E$101/52)*12*$E$100,0)</f>
        <v>0</v>
      </c>
      <c r="BS119" s="167">
        <f>IFERROR((BS113/'Accom_Phase Schedule'!$C67)-(AND(BS101&gt;BR101,BS101&gt;1))*($E$101/52)*12*$E$100,0)</f>
        <v>0</v>
      </c>
      <c r="BT119" s="167">
        <f>IFERROR((BT113/'Accom_Phase Schedule'!$C67)-(AND(BT101&gt;BS101,BT101&gt;1))*($E$101/52)*12*$E$100,0)</f>
        <v>0</v>
      </c>
      <c r="BU119" s="167">
        <f>IFERROR((BU113/'Accom_Phase Schedule'!$C67)-(AND(BU101&gt;BT101,BU101&gt;1))*($E$101/52)*12*$E$100,0)</f>
        <v>0</v>
      </c>
      <c r="BV119" s="167">
        <f>IFERROR((BV113/'Accom_Phase Schedule'!$C67)-(AND(BV101&gt;BU101,BV101&gt;1))*($E$101/52)*12*$E$100,0)</f>
        <v>0</v>
      </c>
      <c r="BW119" s="167">
        <f>IFERROR((BW113/'Accom_Phase Schedule'!$C67)-(AND(BW101&gt;BV101,BW101&gt;1))*($E$101/52)*12*$E$100,0)</f>
        <v>0</v>
      </c>
      <c r="BX119" s="167">
        <f>IFERROR((BX113/'Accom_Phase Schedule'!$C67)-(AND(BX101&gt;BW101,BX101&gt;1))*($E$101/52)*12*$E$100,0)</f>
        <v>0</v>
      </c>
      <c r="BY119" s="167">
        <f>IFERROR((BY113/'Accom_Phase Schedule'!$C67)-(AND(BY101&gt;BX101,BY101&gt;1))*($E$101/52)*12*$E$100,0)</f>
        <v>0</v>
      </c>
      <c r="BZ119" s="167">
        <f>IFERROR((BZ113/'Accom_Phase Schedule'!$C67)-(AND(BZ101&gt;BY101,BZ101&gt;1))*($E$101/52)*12*$E$100,0)</f>
        <v>0</v>
      </c>
      <c r="CA119" s="167">
        <f>IFERROR((CA113/'Accom_Phase Schedule'!$C67)-(AND(CA101&gt;BZ101,CA101&gt;1))*($E$101/52)*12*$E$100,0)</f>
        <v>0</v>
      </c>
      <c r="CB119" s="167">
        <f>IFERROR((CB113/'Accom_Phase Schedule'!$C67)-(AND(CB101&gt;CA101,CB101&gt;1))*($E$101/52)*12*$E$100,0)</f>
        <v>0</v>
      </c>
      <c r="CC119" s="167">
        <f>IFERROR((CC113/'Accom_Phase Schedule'!$C67)-(AND(CC101&gt;CB101,CC101&gt;1))*($E$101/52)*12*$E$100,0)</f>
        <v>0</v>
      </c>
      <c r="CD119" s="167">
        <f>IFERROR((CD113/'Accom_Phase Schedule'!$C67)-(AND(CD101&gt;CC101,CD101&gt;1))*($E$101/52)*12*$E$100,0)</f>
        <v>0</v>
      </c>
      <c r="CE119" s="167">
        <f>IFERROR((CE113/'Accom_Phase Schedule'!$C67)-(AND(CE101&gt;CD101,CE101&gt;1))*($E$101/52)*12*$E$100,0)</f>
        <v>0</v>
      </c>
      <c r="CF119" s="167">
        <f>IFERROR((CF113/'Accom_Phase Schedule'!$C67)-(AND(CF101&gt;CE101,CF101&gt;1))*($E$101/52)*12*$E$100,0)</f>
        <v>0</v>
      </c>
      <c r="CG119" s="167">
        <f>IFERROR((CG113/'Accom_Phase Schedule'!$C67)-(AND(CG101&gt;CF101,CG101&gt;1))*($E$101/52)*12*$E$100,0)</f>
        <v>0</v>
      </c>
      <c r="CH119" s="167">
        <f>IFERROR((CH113/'Accom_Phase Schedule'!$C67)-(AND(CH101&gt;CG101,CH101&gt;1))*($E$101/52)*12*$E$100,0)</f>
        <v>0</v>
      </c>
      <c r="CI119" s="167">
        <f>IFERROR((CI113/'Accom_Phase Schedule'!$C67)-(AND(CI101&gt;CH101,CI101&gt;1))*($E$101/52)*12*$E$100,0)</f>
        <v>0</v>
      </c>
      <c r="CJ119" s="167">
        <f>IFERROR((CJ113/'Accom_Phase Schedule'!$C67)-(AND(CJ101&gt;CI101,CJ101&gt;1))*($E$101/52)*12*$E$100,0)</f>
        <v>0</v>
      </c>
      <c r="CK119" s="167">
        <f>IFERROR((CK113/'Accom_Phase Schedule'!$C67)-(AND(CK101&gt;CJ101,CK101&gt;1))*($E$101/52)*12*$E$100,0)</f>
        <v>0</v>
      </c>
      <c r="CL119" s="167">
        <f>IFERROR((CL113/'Accom_Phase Schedule'!$C67)-(AND(CL101&gt;CK101,CL101&gt;1))*($E$101/52)*12*$E$100,0)</f>
        <v>0</v>
      </c>
      <c r="CM119" s="167">
        <f>IFERROR((CM113/'Accom_Phase Schedule'!$C67)-(AND(CM101&gt;CL101,CM101&gt;1))*($E$101/52)*12*$E$100,0)</f>
        <v>0</v>
      </c>
      <c r="CN119" s="167">
        <f>IFERROR((CN113/'Accom_Phase Schedule'!$C67)-(AND(CN101&gt;CM101,CN101&gt;1))*($E$101/52)*12*$E$100,0)</f>
        <v>0</v>
      </c>
      <c r="CO119" s="167">
        <f>IFERROR((CO113/'Accom_Phase Schedule'!$C67)-(AND(CO101&gt;CN101,CO101&gt;1))*($E$101/52)*12*$E$100,0)</f>
        <v>0</v>
      </c>
      <c r="CP119" s="167">
        <f>IFERROR((CP113/'Accom_Phase Schedule'!$C67)-(AND(CP101&gt;CO101,CP101&gt;1))*($E$101/52)*12*$E$100,0)</f>
        <v>0</v>
      </c>
      <c r="CQ119" s="167">
        <f>IFERROR((CQ113/'Accom_Phase Schedule'!$C67)-(AND(CQ101&gt;CP101,CQ101&gt;1))*($E$101/52)*12*$E$100,0)</f>
        <v>0</v>
      </c>
      <c r="CR119" s="167">
        <f>IFERROR((CR113/'Accom_Phase Schedule'!$C67)-(AND(CR101&gt;CQ101,CR101&gt;1))*($E$101/52)*12*$E$100,0)</f>
        <v>0</v>
      </c>
      <c r="CS119" s="167">
        <f>IFERROR((CS113/'Accom_Phase Schedule'!$C67)-(AND(CS101&gt;CR101,CS101&gt;1))*($E$101/52)*12*$E$100,0)</f>
        <v>0</v>
      </c>
      <c r="CT119" s="167">
        <f>IFERROR((CT113/'Accom_Phase Schedule'!$C67)-(AND(CT101&gt;CS101,CT101&gt;1))*($E$101/52)*12*$E$100,0)</f>
        <v>0</v>
      </c>
      <c r="CU119" s="167">
        <f>IFERROR((CU113/'Accom_Phase Schedule'!$C67)-(AND(CU101&gt;CT101,CU101&gt;1))*($E$101/52)*12*$E$100,0)</f>
        <v>0</v>
      </c>
      <c r="CV119" s="167">
        <f>IFERROR((CV113/'Accom_Phase Schedule'!$C67)-(AND(CV101&gt;CU101,CV101&gt;1))*($E$101/52)*12*$E$100,0)</f>
        <v>0</v>
      </c>
      <c r="CW119" s="167">
        <f>IFERROR((CW113/'Accom_Phase Schedule'!$C67)-(AND(CW101&gt;CV101,CW101&gt;1))*($E$101/52)*12*$E$100,0)</f>
        <v>0</v>
      </c>
      <c r="CX119" s="167">
        <f>IFERROR((CX113/'Accom_Phase Schedule'!$C67)-(AND(CX101&gt;CW101,CX101&gt;1))*($E$101/52)*12*$E$100,0)</f>
        <v>0</v>
      </c>
      <c r="CY119" s="168">
        <f>IFERROR((CY113/'Accom_Phase Schedule'!$C67)-(AND(CY101&gt;CX101,CY101&gt;1))*($E$101/52)*12*$E$100,0)</f>
        <v>0</v>
      </c>
    </row>
    <row r="120" spans="8:103" x14ac:dyDescent="0.25">
      <c r="H120" s="160" t="s">
        <v>128</v>
      </c>
      <c r="I120" s="165"/>
      <c r="J120" s="166"/>
      <c r="K120" s="167">
        <f>IFERROR((K114/'Accom_Phase Schedule'!$C68)-(AND(K102&gt;J102,K102&gt;1))*($E$101/52)*12*$E$100,0)</f>
        <v>0</v>
      </c>
      <c r="L120" s="167">
        <f>IFERROR((L114/'Accom_Phase Schedule'!$C68)-(AND(L102&gt;K102,L102&gt;1))*($E$101/52)*12*$E$100,0)</f>
        <v>0</v>
      </c>
      <c r="M120" s="167">
        <f>IFERROR((M114/'Accom_Phase Schedule'!$C68)-(AND(M102&gt;L102,M102&gt;1))*($E$101/52)*12*$E$100,0)</f>
        <v>0</v>
      </c>
      <c r="N120" s="167">
        <f>IFERROR((N114/'Accom_Phase Schedule'!$C68)-(AND(N102&gt;M102,N102&gt;1))*($E$101/52)*12*$E$100,0)</f>
        <v>0</v>
      </c>
      <c r="O120" s="167">
        <f>IFERROR((O114/'Accom_Phase Schedule'!$C68)-(AND(O102&gt;N102,O102&gt;1))*($E$101/52)*12*$E$100,0)</f>
        <v>0</v>
      </c>
      <c r="P120" s="167">
        <f>IFERROR((P114/'Accom_Phase Schedule'!$C68)-(AND(P102&gt;O102,P102&gt;1))*($E$101/52)*12*$E$100,0)</f>
        <v>0</v>
      </c>
      <c r="Q120" s="167">
        <f>IFERROR((Q114/'Accom_Phase Schedule'!$C68)-(AND(Q102&gt;P102,Q102&gt;1))*($E$101/52)*12*$E$100,0)</f>
        <v>0</v>
      </c>
      <c r="R120" s="167">
        <f>IFERROR((R114/'Accom_Phase Schedule'!$C68)-(AND(R102&gt;Q102,R102&gt;1))*($E$101/52)*12*$E$100,0)</f>
        <v>0</v>
      </c>
      <c r="S120" s="167">
        <f>IFERROR((S114/'Accom_Phase Schedule'!$C68)-(AND(S102&gt;R102,S102&gt;1))*($E$101/52)*12*$E$100,0)</f>
        <v>0</v>
      </c>
      <c r="T120" s="167">
        <f>IFERROR((T114/'Accom_Phase Schedule'!$C68)-(AND(T102&gt;S102,T102&gt;1))*($E$101/52)*12*$E$100,0)</f>
        <v>0</v>
      </c>
      <c r="U120" s="167">
        <f>IFERROR((U114/'Accom_Phase Schedule'!$C68)-(AND(U102&gt;T102,U102&gt;1))*($E$101/52)*12*$E$100,0)</f>
        <v>0</v>
      </c>
      <c r="V120" s="167">
        <f>IFERROR((V114/'Accom_Phase Schedule'!$C68)-(AND(V102&gt;U102,V102&gt;1))*($E$101/52)*12*$E$100,0)</f>
        <v>0</v>
      </c>
      <c r="W120" s="167">
        <f>IFERROR((W114/'Accom_Phase Schedule'!$C68)-(AND(W102&gt;V102,W102&gt;1))*($E$101/52)*12*$E$100,0)</f>
        <v>0</v>
      </c>
      <c r="X120" s="167">
        <f>IFERROR((X114/'Accom_Phase Schedule'!$C68)-(AND(X102&gt;W102,X102&gt;1))*($E$101/52)*12*$E$100,0)</f>
        <v>0</v>
      </c>
      <c r="Y120" s="167">
        <f>IFERROR((Y114/'Accom_Phase Schedule'!$C68)-(AND(Y102&gt;X102,Y102&gt;1))*($E$101/52)*12*$E$100,0)</f>
        <v>0</v>
      </c>
      <c r="Z120" s="167">
        <f>IFERROR((Z114/'Accom_Phase Schedule'!$C68)-(AND(Z102&gt;Y102,Z102&gt;1))*($E$101/52)*12*$E$100,0)</f>
        <v>0</v>
      </c>
      <c r="AA120" s="167">
        <f>IFERROR((AA114/'Accom_Phase Schedule'!$C68)-(AND(AA102&gt;Z102,AA102&gt;1))*($E$101/52)*12*$E$100,0)</f>
        <v>0</v>
      </c>
      <c r="AB120" s="167">
        <f>IFERROR((AB114/'Accom_Phase Schedule'!$C68)-(AND(AB102&gt;AA102,AB102&gt;1))*($E$101/52)*12*$E$100,0)</f>
        <v>0</v>
      </c>
      <c r="AC120" s="167">
        <f>IFERROR((AC114/'Accom_Phase Schedule'!$C68)-(AND(AC102&gt;AB102,AC102&gt;1))*($E$101/52)*12*$E$100,0)</f>
        <v>0</v>
      </c>
      <c r="AD120" s="167">
        <f>IFERROR((AD114/'Accom_Phase Schedule'!$C68)-(AND(AD102&gt;AC102,AD102&gt;1))*($E$101/52)*12*$E$100,0)</f>
        <v>0</v>
      </c>
      <c r="AE120" s="167">
        <f>IFERROR((AE114/'Accom_Phase Schedule'!$C68)-(AND(AE102&gt;AD102,AE102&gt;1))*($E$101/52)*12*$E$100,0)</f>
        <v>0</v>
      </c>
      <c r="AF120" s="167">
        <f>IFERROR((AF114/'Accom_Phase Schedule'!$C68)-(AND(AF102&gt;AE102,AF102&gt;1))*($E$101/52)*12*$E$100,0)</f>
        <v>0</v>
      </c>
      <c r="AG120" s="167">
        <f>IFERROR((AG114/'Accom_Phase Schedule'!$C68)-(AND(AG102&gt;AF102,AG102&gt;1))*($E$101/52)*12*$E$100,0)</f>
        <v>0</v>
      </c>
      <c r="AH120" s="167">
        <f>IFERROR((AH114/'Accom_Phase Schedule'!$C68)-(AND(AH102&gt;AG102,AH102&gt;1))*($E$101/52)*12*$E$100,0)</f>
        <v>0</v>
      </c>
      <c r="AI120" s="167">
        <f>IFERROR((AI114/'Accom_Phase Schedule'!$C68)-(AND(AI102&gt;AH102,AI102&gt;1))*($E$101/52)*12*$E$100,0)</f>
        <v>0</v>
      </c>
      <c r="AJ120" s="167">
        <f>IFERROR((AJ114/'Accom_Phase Schedule'!$C68)-(AND(AJ102&gt;AI102,AJ102&gt;1))*($E$101/52)*12*$E$100,0)</f>
        <v>0</v>
      </c>
      <c r="AK120" s="167">
        <f>IFERROR((AK114/'Accom_Phase Schedule'!$C68)-(AND(AK102&gt;AJ102,AK102&gt;1))*($E$101/52)*12*$E$100,0)</f>
        <v>0</v>
      </c>
      <c r="AL120" s="167">
        <f>IFERROR((AL114/'Accom_Phase Schedule'!$C68)-(AND(AL102&gt;AK102,AL102&gt;1))*($E$101/52)*12*$E$100,0)</f>
        <v>0</v>
      </c>
      <c r="AM120" s="167">
        <f>IFERROR((AM114/'Accom_Phase Schedule'!$C68)-(AND(AM102&gt;AL102,AM102&gt;1))*($E$101/52)*12*$E$100,0)</f>
        <v>0</v>
      </c>
      <c r="AN120" s="167">
        <f>IFERROR((AN114/'Accom_Phase Schedule'!$C68)-(AND(AN102&gt;AM102,AN102&gt;1))*($E$101/52)*12*$E$100,0)</f>
        <v>0</v>
      </c>
      <c r="AO120" s="167">
        <f>IFERROR((AO114/'Accom_Phase Schedule'!$C68)-(AND(AO102&gt;AN102,AO102&gt;1))*($E$101/52)*12*$E$100,0)</f>
        <v>0</v>
      </c>
      <c r="AP120" s="167">
        <f>IFERROR((AP114/'Accom_Phase Schedule'!$C68)-(AND(AP102&gt;AO102,AP102&gt;1))*($E$101/52)*12*$E$100,0)</f>
        <v>0</v>
      </c>
      <c r="AQ120" s="167">
        <f>IFERROR((AQ114/'Accom_Phase Schedule'!$C68)-(AND(AQ102&gt;AP102,AQ102&gt;1))*($E$101/52)*12*$E$100,0)</f>
        <v>0</v>
      </c>
      <c r="AR120" s="167">
        <f>IFERROR((AR114/'Accom_Phase Schedule'!$C68)-(AND(AR102&gt;AQ102,AR102&gt;1))*($E$101/52)*12*$E$100,0)</f>
        <v>0</v>
      </c>
      <c r="AS120" s="167">
        <f>IFERROR((AS114/'Accom_Phase Schedule'!$C68)-(AND(AS102&gt;AR102,AS102&gt;1))*($E$101/52)*12*$E$100,0)</f>
        <v>0</v>
      </c>
      <c r="AT120" s="167">
        <f>IFERROR((AT114/'Accom_Phase Schedule'!$C68)-(AND(AT102&gt;AS102,AT102&gt;1))*($E$101/52)*12*$E$100,0)</f>
        <v>0</v>
      </c>
      <c r="AU120" s="167">
        <f>IFERROR((AU114/'Accom_Phase Schedule'!$C68)-(AND(AU102&gt;AT102,AU102&gt;1))*($E$101/52)*12*$E$100,0)</f>
        <v>0</v>
      </c>
      <c r="AV120" s="167">
        <f>IFERROR((AV114/'Accom_Phase Schedule'!$C68)-(AND(AV102&gt;AU102,AV102&gt;1))*($E$101/52)*12*$E$100,0)</f>
        <v>0</v>
      </c>
      <c r="AW120" s="167">
        <f>IFERROR((AW114/'Accom_Phase Schedule'!$C68)-(AND(AW102&gt;AV102,AW102&gt;1))*($E$101/52)*12*$E$100,0)</f>
        <v>0</v>
      </c>
      <c r="AX120" s="167">
        <f>IFERROR((AX114/'Accom_Phase Schedule'!$C68)-(AND(AX102&gt;AW102,AX102&gt;1))*($E$101/52)*12*$E$100,0)</f>
        <v>0</v>
      </c>
      <c r="AY120" s="167">
        <f>IFERROR((AY114/'Accom_Phase Schedule'!$C68)-(AND(AY102&gt;AX102,AY102&gt;1))*($E$101/52)*12*$E$100,0)</f>
        <v>0</v>
      </c>
      <c r="AZ120" s="167">
        <f>IFERROR((AZ114/'Accom_Phase Schedule'!$C68)-(AND(AZ102&gt;AY102,AZ102&gt;1))*($E$101/52)*12*$E$100,0)</f>
        <v>0</v>
      </c>
      <c r="BA120" s="167">
        <f>IFERROR((BA114/'Accom_Phase Schedule'!$C68)-(AND(BA102&gt;AZ102,BA102&gt;1))*($E$101/52)*12*$E$100,0)</f>
        <v>0</v>
      </c>
      <c r="BB120" s="167">
        <f>IFERROR((BB114/'Accom_Phase Schedule'!$C68)-(AND(BB102&gt;BA102,BB102&gt;1))*($E$101/52)*12*$E$100,0)</f>
        <v>0</v>
      </c>
      <c r="BC120" s="167">
        <f>IFERROR((BC114/'Accom_Phase Schedule'!$C68)-(AND(BC102&gt;BB102,BC102&gt;1))*($E$101/52)*12*$E$100,0)</f>
        <v>0</v>
      </c>
      <c r="BD120" s="167">
        <f>IFERROR((BD114/'Accom_Phase Schedule'!$C68)-(AND(BD102&gt;BC102,BD102&gt;1))*($E$101/52)*12*$E$100,0)</f>
        <v>0</v>
      </c>
      <c r="BE120" s="167">
        <f>IFERROR((BE114/'Accom_Phase Schedule'!$C68)-(AND(BE102&gt;BD102,BE102&gt;1))*($E$101/52)*12*$E$100,0)</f>
        <v>0</v>
      </c>
      <c r="BF120" s="167">
        <f>IFERROR((BF114/'Accom_Phase Schedule'!$C68)-(AND(BF102&gt;BE102,BF102&gt;1))*($E$101/52)*12*$E$100,0)</f>
        <v>0</v>
      </c>
      <c r="BG120" s="167">
        <f>IFERROR((BG114/'Accom_Phase Schedule'!$C68)-(AND(BG102&gt;BF102,BG102&gt;1))*($E$101/52)*12*$E$100,0)</f>
        <v>0</v>
      </c>
      <c r="BH120" s="167">
        <f>IFERROR((BH114/'Accom_Phase Schedule'!$C68)-(AND(BH102&gt;BG102,BH102&gt;1))*($E$101/52)*12*$E$100,0)</f>
        <v>0</v>
      </c>
      <c r="BI120" s="167">
        <f>IFERROR((BI114/'Accom_Phase Schedule'!$C68)-(AND(BI102&gt;BH102,BI102&gt;1))*($E$101/52)*12*$E$100,0)</f>
        <v>0</v>
      </c>
      <c r="BJ120" s="167">
        <f>IFERROR((BJ114/'Accom_Phase Schedule'!$C68)-(AND(BJ102&gt;BI102,BJ102&gt;1))*($E$101/52)*12*$E$100,0)</f>
        <v>0</v>
      </c>
      <c r="BK120" s="167">
        <f>IFERROR((BK114/'Accom_Phase Schedule'!$C68)-(AND(BK102&gt;BJ102,BK102&gt;1))*($E$101/52)*12*$E$100,0)</f>
        <v>0</v>
      </c>
      <c r="BL120" s="167">
        <f>IFERROR((BL114/'Accom_Phase Schedule'!$C68)-(AND(BL102&gt;BK102,BL102&gt;1))*($E$101/52)*12*$E$100,0)</f>
        <v>0</v>
      </c>
      <c r="BM120" s="167">
        <f>IFERROR((BM114/'Accom_Phase Schedule'!$C68)-(AND(BM102&gt;BL102,BM102&gt;1))*($E$101/52)*12*$E$100,0)</f>
        <v>0</v>
      </c>
      <c r="BN120" s="167">
        <f>IFERROR((BN114/'Accom_Phase Schedule'!$C68)-(AND(BN102&gt;BM102,BN102&gt;1))*($E$101/52)*12*$E$100,0)</f>
        <v>0</v>
      </c>
      <c r="BO120" s="167">
        <f>IFERROR((BO114/'Accom_Phase Schedule'!$C68)-(AND(BO102&gt;BN102,BO102&gt;1))*($E$101/52)*12*$E$100,0)</f>
        <v>0</v>
      </c>
      <c r="BP120" s="167">
        <f>IFERROR((BP114/'Accom_Phase Schedule'!$C68)-(AND(BP102&gt;BO102,BP102&gt;1))*($E$101/52)*12*$E$100,0)</f>
        <v>0</v>
      </c>
      <c r="BQ120" s="167">
        <f>IFERROR((BQ114/'Accom_Phase Schedule'!$C68)-(AND(BQ102&gt;BP102,BQ102&gt;1))*($E$101/52)*12*$E$100,0)</f>
        <v>0</v>
      </c>
      <c r="BR120" s="167">
        <f>IFERROR((BR114/'Accom_Phase Schedule'!$C68)-(AND(BR102&gt;BQ102,BR102&gt;1))*($E$101/52)*12*$E$100,0)</f>
        <v>0</v>
      </c>
      <c r="BS120" s="167">
        <f>IFERROR((BS114/'Accom_Phase Schedule'!$C68)-(AND(BS102&gt;BR102,BS102&gt;1))*($E$101/52)*12*$E$100,0)</f>
        <v>0</v>
      </c>
      <c r="BT120" s="167">
        <f>IFERROR((BT114/'Accom_Phase Schedule'!$C68)-(AND(BT102&gt;BS102,BT102&gt;1))*($E$101/52)*12*$E$100,0)</f>
        <v>0</v>
      </c>
      <c r="BU120" s="167">
        <f>IFERROR((BU114/'Accom_Phase Schedule'!$C68)-(AND(BU102&gt;BT102,BU102&gt;1))*($E$101/52)*12*$E$100,0)</f>
        <v>0</v>
      </c>
      <c r="BV120" s="167">
        <f>IFERROR((BV114/'Accom_Phase Schedule'!$C68)-(AND(BV102&gt;BU102,BV102&gt;1))*($E$101/52)*12*$E$100,0)</f>
        <v>0</v>
      </c>
      <c r="BW120" s="167">
        <f>IFERROR((BW114/'Accom_Phase Schedule'!$C68)-(AND(BW102&gt;BV102,BW102&gt;1))*($E$101/52)*12*$E$100,0)</f>
        <v>0</v>
      </c>
      <c r="BX120" s="167">
        <f>IFERROR((BX114/'Accom_Phase Schedule'!$C68)-(AND(BX102&gt;BW102,BX102&gt;1))*($E$101/52)*12*$E$100,0)</f>
        <v>0</v>
      </c>
      <c r="BY120" s="167">
        <f>IFERROR((BY114/'Accom_Phase Schedule'!$C68)-(AND(BY102&gt;BX102,BY102&gt;1))*($E$101/52)*12*$E$100,0)</f>
        <v>0</v>
      </c>
      <c r="BZ120" s="167">
        <f>IFERROR((BZ114/'Accom_Phase Schedule'!$C68)-(AND(BZ102&gt;BY102,BZ102&gt;1))*($E$101/52)*12*$E$100,0)</f>
        <v>0</v>
      </c>
      <c r="CA120" s="167">
        <f>IFERROR((CA114/'Accom_Phase Schedule'!$C68)-(AND(CA102&gt;BZ102,CA102&gt;1))*($E$101/52)*12*$E$100,0)</f>
        <v>0</v>
      </c>
      <c r="CB120" s="167">
        <f>IFERROR((CB114/'Accom_Phase Schedule'!$C68)-(AND(CB102&gt;CA102,CB102&gt;1))*($E$101/52)*12*$E$100,0)</f>
        <v>0</v>
      </c>
      <c r="CC120" s="167">
        <f>IFERROR((CC114/'Accom_Phase Schedule'!$C68)-(AND(CC102&gt;CB102,CC102&gt;1))*($E$101/52)*12*$E$100,0)</f>
        <v>0</v>
      </c>
      <c r="CD120" s="167">
        <f>IFERROR((CD114/'Accom_Phase Schedule'!$C68)-(AND(CD102&gt;CC102,CD102&gt;1))*($E$101/52)*12*$E$100,0)</f>
        <v>0</v>
      </c>
      <c r="CE120" s="167">
        <f>IFERROR((CE114/'Accom_Phase Schedule'!$C68)-(AND(CE102&gt;CD102,CE102&gt;1))*($E$101/52)*12*$E$100,0)</f>
        <v>0</v>
      </c>
      <c r="CF120" s="167">
        <f>IFERROR((CF114/'Accom_Phase Schedule'!$C68)-(AND(CF102&gt;CE102,CF102&gt;1))*($E$101/52)*12*$E$100,0)</f>
        <v>0</v>
      </c>
      <c r="CG120" s="167">
        <f>IFERROR((CG114/'Accom_Phase Schedule'!$C68)-(AND(CG102&gt;CF102,CG102&gt;1))*($E$101/52)*12*$E$100,0)</f>
        <v>0</v>
      </c>
      <c r="CH120" s="167">
        <f>IFERROR((CH114/'Accom_Phase Schedule'!$C68)-(AND(CH102&gt;CG102,CH102&gt;1))*($E$101/52)*12*$E$100,0)</f>
        <v>0</v>
      </c>
      <c r="CI120" s="167">
        <f>IFERROR((CI114/'Accom_Phase Schedule'!$C68)-(AND(CI102&gt;CH102,CI102&gt;1))*($E$101/52)*12*$E$100,0)</f>
        <v>0</v>
      </c>
      <c r="CJ120" s="167">
        <f>IFERROR((CJ114/'Accom_Phase Schedule'!$C68)-(AND(CJ102&gt;CI102,CJ102&gt;1))*($E$101/52)*12*$E$100,0)</f>
        <v>0</v>
      </c>
      <c r="CK120" s="167">
        <f>IFERROR((CK114/'Accom_Phase Schedule'!$C68)-(AND(CK102&gt;CJ102,CK102&gt;1))*($E$101/52)*12*$E$100,0)</f>
        <v>0</v>
      </c>
      <c r="CL120" s="167">
        <f>IFERROR((CL114/'Accom_Phase Schedule'!$C68)-(AND(CL102&gt;CK102,CL102&gt;1))*($E$101/52)*12*$E$100,0)</f>
        <v>0</v>
      </c>
      <c r="CM120" s="167">
        <f>IFERROR((CM114/'Accom_Phase Schedule'!$C68)-(AND(CM102&gt;CL102,CM102&gt;1))*($E$101/52)*12*$E$100,0)</f>
        <v>0</v>
      </c>
      <c r="CN120" s="167">
        <f>IFERROR((CN114/'Accom_Phase Schedule'!$C68)-(AND(CN102&gt;CM102,CN102&gt;1))*($E$101/52)*12*$E$100,0)</f>
        <v>0</v>
      </c>
      <c r="CO120" s="167">
        <f>IFERROR((CO114/'Accom_Phase Schedule'!$C68)-(AND(CO102&gt;CN102,CO102&gt;1))*($E$101/52)*12*$E$100,0)</f>
        <v>0</v>
      </c>
      <c r="CP120" s="167">
        <f>IFERROR((CP114/'Accom_Phase Schedule'!$C68)-(AND(CP102&gt;CO102,CP102&gt;1))*($E$101/52)*12*$E$100,0)</f>
        <v>0</v>
      </c>
      <c r="CQ120" s="167">
        <f>IFERROR((CQ114/'Accom_Phase Schedule'!$C68)-(AND(CQ102&gt;CP102,CQ102&gt;1))*($E$101/52)*12*$E$100,0)</f>
        <v>0</v>
      </c>
      <c r="CR120" s="167">
        <f>IFERROR((CR114/'Accom_Phase Schedule'!$C68)-(AND(CR102&gt;CQ102,CR102&gt;1))*($E$101/52)*12*$E$100,0)</f>
        <v>0</v>
      </c>
      <c r="CS120" s="167">
        <f>IFERROR((CS114/'Accom_Phase Schedule'!$C68)-(AND(CS102&gt;CR102,CS102&gt;1))*($E$101/52)*12*$E$100,0)</f>
        <v>0</v>
      </c>
      <c r="CT120" s="167">
        <f>IFERROR((CT114/'Accom_Phase Schedule'!$C68)-(AND(CT102&gt;CS102,CT102&gt;1))*($E$101/52)*12*$E$100,0)</f>
        <v>0</v>
      </c>
      <c r="CU120" s="167">
        <f>IFERROR((CU114/'Accom_Phase Schedule'!$C68)-(AND(CU102&gt;CT102,CU102&gt;1))*($E$101/52)*12*$E$100,0)</f>
        <v>0</v>
      </c>
      <c r="CV120" s="167">
        <f>IFERROR((CV114/'Accom_Phase Schedule'!$C68)-(AND(CV102&gt;CU102,CV102&gt;1))*($E$101/52)*12*$E$100,0)</f>
        <v>0</v>
      </c>
      <c r="CW120" s="167">
        <f>IFERROR((CW114/'Accom_Phase Schedule'!$C68)-(AND(CW102&gt;CV102,CW102&gt;1))*($E$101/52)*12*$E$100,0)</f>
        <v>0</v>
      </c>
      <c r="CX120" s="167">
        <f>IFERROR((CX114/'Accom_Phase Schedule'!$C68)-(AND(CX102&gt;CW102,CX102&gt;1))*($E$101/52)*12*$E$100,0)</f>
        <v>0</v>
      </c>
      <c r="CY120" s="168">
        <f>IFERROR((CY114/'Accom_Phase Schedule'!$C68)-(AND(CY102&gt;CX102,CY102&gt;1))*($E$101/52)*12*$E$100,0)</f>
        <v>0</v>
      </c>
    </row>
    <row r="121" spans="8:103" x14ac:dyDescent="0.25">
      <c r="H121" s="160" t="s">
        <v>129</v>
      </c>
      <c r="I121" s="165"/>
      <c r="J121" s="166"/>
      <c r="K121" s="167">
        <f>IFERROR((K115/'Accom_Phase Schedule'!$C69)-(AND(K103&gt;J103,K103&gt;1))*($E$101/52)*12*$E$100,0)</f>
        <v>0</v>
      </c>
      <c r="L121" s="167">
        <f>IFERROR((L115/'Accom_Phase Schedule'!$C69)-(AND(L103&gt;K103,L103&gt;1))*($E$101/52)*12*$E$100,0)</f>
        <v>0</v>
      </c>
      <c r="M121" s="167">
        <f>IFERROR((M115/'Accom_Phase Schedule'!$C69)-(AND(M103&gt;L103,M103&gt;1))*($E$101/52)*12*$E$100,0)</f>
        <v>0</v>
      </c>
      <c r="N121" s="167">
        <f>IFERROR((N115/'Accom_Phase Schedule'!$C69)-(AND(N103&gt;M103,N103&gt;1))*($E$101/52)*12*$E$100,0)</f>
        <v>0</v>
      </c>
      <c r="O121" s="167">
        <f>IFERROR((O115/'Accom_Phase Schedule'!$C69)-(AND(O103&gt;N103,O103&gt;1))*($E$101/52)*12*$E$100,0)</f>
        <v>0</v>
      </c>
      <c r="P121" s="167">
        <f>IFERROR((P115/'Accom_Phase Schedule'!$C69)-(AND(P103&gt;O103,P103&gt;1))*($E$101/52)*12*$E$100,0)</f>
        <v>0</v>
      </c>
      <c r="Q121" s="167">
        <f>IFERROR((Q115/'Accom_Phase Schedule'!$C69)-(AND(Q103&gt;P103,Q103&gt;1))*($E$101/52)*12*$E$100,0)</f>
        <v>0</v>
      </c>
      <c r="R121" s="167">
        <f>IFERROR((R115/'Accom_Phase Schedule'!$C69)-(AND(R103&gt;Q103,R103&gt;1))*($E$101/52)*12*$E$100,0)</f>
        <v>0</v>
      </c>
      <c r="S121" s="167">
        <f>IFERROR((S115/'Accom_Phase Schedule'!$C69)-(AND(S103&gt;R103,S103&gt;1))*($E$101/52)*12*$E$100,0)</f>
        <v>0</v>
      </c>
      <c r="T121" s="167">
        <f>IFERROR((T115/'Accom_Phase Schedule'!$C69)-(AND(T103&gt;S103,T103&gt;1))*($E$101/52)*12*$E$100,0)</f>
        <v>0</v>
      </c>
      <c r="U121" s="167">
        <f>IFERROR((U115/'Accom_Phase Schedule'!$C69)-(AND(U103&gt;T103,U103&gt;1))*($E$101/52)*12*$E$100,0)</f>
        <v>0</v>
      </c>
      <c r="V121" s="167">
        <f>IFERROR((V115/'Accom_Phase Schedule'!$C69)-(AND(V103&gt;U103,V103&gt;1))*($E$101/52)*12*$E$100,0)</f>
        <v>0</v>
      </c>
      <c r="W121" s="167">
        <f>IFERROR((W115/'Accom_Phase Schedule'!$C69)-(AND(W103&gt;V103,W103&gt;1))*($E$101/52)*12*$E$100,0)</f>
        <v>0</v>
      </c>
      <c r="X121" s="167">
        <f>IFERROR((X115/'Accom_Phase Schedule'!$C69)-(AND(X103&gt;W103,X103&gt;1))*($E$101/52)*12*$E$100,0)</f>
        <v>0</v>
      </c>
      <c r="Y121" s="167">
        <f>IFERROR((Y115/'Accom_Phase Schedule'!$C69)-(AND(Y103&gt;X103,Y103&gt;1))*($E$101/52)*12*$E$100,0)</f>
        <v>0</v>
      </c>
      <c r="Z121" s="167">
        <f>IFERROR((Z115/'Accom_Phase Schedule'!$C69)-(AND(Z103&gt;Y103,Z103&gt;1))*($E$101/52)*12*$E$100,0)</f>
        <v>0</v>
      </c>
      <c r="AA121" s="167">
        <f>IFERROR((AA115/'Accom_Phase Schedule'!$C69)-(AND(AA103&gt;Z103,AA103&gt;1))*($E$101/52)*12*$E$100,0)</f>
        <v>0</v>
      </c>
      <c r="AB121" s="167">
        <f>IFERROR((AB115/'Accom_Phase Schedule'!$C69)-(AND(AB103&gt;AA103,AB103&gt;1))*($E$101/52)*12*$E$100,0)</f>
        <v>0</v>
      </c>
      <c r="AC121" s="167">
        <f>IFERROR((AC115/'Accom_Phase Schedule'!$C69)-(AND(AC103&gt;AB103,AC103&gt;1))*($E$101/52)*12*$E$100,0)</f>
        <v>0</v>
      </c>
      <c r="AD121" s="167">
        <f>IFERROR((AD115/'Accom_Phase Schedule'!$C69)-(AND(AD103&gt;AC103,AD103&gt;1))*($E$101/52)*12*$E$100,0)</f>
        <v>0</v>
      </c>
      <c r="AE121" s="167">
        <f>IFERROR((AE115/'Accom_Phase Schedule'!$C69)-(AND(AE103&gt;AD103,AE103&gt;1))*($E$101/52)*12*$E$100,0)</f>
        <v>0</v>
      </c>
      <c r="AF121" s="167">
        <f>IFERROR((AF115/'Accom_Phase Schedule'!$C69)-(AND(AF103&gt;AE103,AF103&gt;1))*($E$101/52)*12*$E$100,0)</f>
        <v>0</v>
      </c>
      <c r="AG121" s="167">
        <f>IFERROR((AG115/'Accom_Phase Schedule'!$C69)-(AND(AG103&gt;AF103,AG103&gt;1))*($E$101/52)*12*$E$100,0)</f>
        <v>0</v>
      </c>
      <c r="AH121" s="167">
        <f>IFERROR((AH115/'Accom_Phase Schedule'!$C69)-(AND(AH103&gt;AG103,AH103&gt;1))*($E$101/52)*12*$E$100,0)</f>
        <v>0</v>
      </c>
      <c r="AI121" s="167">
        <f>IFERROR((AI115/'Accom_Phase Schedule'!$C69)-(AND(AI103&gt;AH103,AI103&gt;1))*($E$101/52)*12*$E$100,0)</f>
        <v>0</v>
      </c>
      <c r="AJ121" s="167">
        <f>IFERROR((AJ115/'Accom_Phase Schedule'!$C69)-(AND(AJ103&gt;AI103,AJ103&gt;1))*($E$101/52)*12*$E$100,0)</f>
        <v>0</v>
      </c>
      <c r="AK121" s="167">
        <f>IFERROR((AK115/'Accom_Phase Schedule'!$C69)-(AND(AK103&gt;AJ103,AK103&gt;1))*($E$101/52)*12*$E$100,0)</f>
        <v>0</v>
      </c>
      <c r="AL121" s="167">
        <f>IFERROR((AL115/'Accom_Phase Schedule'!$C69)-(AND(AL103&gt;AK103,AL103&gt;1))*($E$101/52)*12*$E$100,0)</f>
        <v>0</v>
      </c>
      <c r="AM121" s="167">
        <f>IFERROR((AM115/'Accom_Phase Schedule'!$C69)-(AND(AM103&gt;AL103,AM103&gt;1))*($E$101/52)*12*$E$100,0)</f>
        <v>0</v>
      </c>
      <c r="AN121" s="167">
        <f>IFERROR((AN115/'Accom_Phase Schedule'!$C69)-(AND(AN103&gt;AM103,AN103&gt;1))*($E$101/52)*12*$E$100,0)</f>
        <v>0</v>
      </c>
      <c r="AO121" s="167">
        <f>IFERROR((AO115/'Accom_Phase Schedule'!$C69)-(AND(AO103&gt;AN103,AO103&gt;1))*($E$101/52)*12*$E$100,0)</f>
        <v>0</v>
      </c>
      <c r="AP121" s="167">
        <f>IFERROR((AP115/'Accom_Phase Schedule'!$C69)-(AND(AP103&gt;AO103,AP103&gt;1))*($E$101/52)*12*$E$100,0)</f>
        <v>0</v>
      </c>
      <c r="AQ121" s="167">
        <f>IFERROR((AQ115/'Accom_Phase Schedule'!$C69)-(AND(AQ103&gt;AP103,AQ103&gt;1))*($E$101/52)*12*$E$100,0)</f>
        <v>0</v>
      </c>
      <c r="AR121" s="167">
        <f>IFERROR((AR115/'Accom_Phase Schedule'!$C69)-(AND(AR103&gt;AQ103,AR103&gt;1))*($E$101/52)*12*$E$100,0)</f>
        <v>0</v>
      </c>
      <c r="AS121" s="167">
        <f>IFERROR((AS115/'Accom_Phase Schedule'!$C69)-(AND(AS103&gt;AR103,AS103&gt;1))*($E$101/52)*12*$E$100,0)</f>
        <v>0</v>
      </c>
      <c r="AT121" s="167">
        <f>IFERROR((AT115/'Accom_Phase Schedule'!$C69)-(AND(AT103&gt;AS103,AT103&gt;1))*($E$101/52)*12*$E$100,0)</f>
        <v>0</v>
      </c>
      <c r="AU121" s="167">
        <f>IFERROR((AU115/'Accom_Phase Schedule'!$C69)-(AND(AU103&gt;AT103,AU103&gt;1))*($E$101/52)*12*$E$100,0)</f>
        <v>0</v>
      </c>
      <c r="AV121" s="167">
        <f>IFERROR((AV115/'Accom_Phase Schedule'!$C69)-(AND(AV103&gt;AU103,AV103&gt;1))*($E$101/52)*12*$E$100,0)</f>
        <v>0</v>
      </c>
      <c r="AW121" s="167">
        <f>IFERROR((AW115/'Accom_Phase Schedule'!$C69)-(AND(AW103&gt;AV103,AW103&gt;1))*($E$101/52)*12*$E$100,0)</f>
        <v>0</v>
      </c>
      <c r="AX121" s="167">
        <f>IFERROR((AX115/'Accom_Phase Schedule'!$C69)-(AND(AX103&gt;AW103,AX103&gt;1))*($E$101/52)*12*$E$100,0)</f>
        <v>0</v>
      </c>
      <c r="AY121" s="167">
        <f>IFERROR((AY115/'Accom_Phase Schedule'!$C69)-(AND(AY103&gt;AX103,AY103&gt;1))*($E$101/52)*12*$E$100,0)</f>
        <v>0</v>
      </c>
      <c r="AZ121" s="167">
        <f>IFERROR((AZ115/'Accom_Phase Schedule'!$C69)-(AND(AZ103&gt;AY103,AZ103&gt;1))*($E$101/52)*12*$E$100,0)</f>
        <v>0</v>
      </c>
      <c r="BA121" s="167">
        <f>IFERROR((BA115/'Accom_Phase Schedule'!$C69)-(AND(BA103&gt;AZ103,BA103&gt;1))*($E$101/52)*12*$E$100,0)</f>
        <v>0</v>
      </c>
      <c r="BB121" s="167">
        <f>IFERROR((BB115/'Accom_Phase Schedule'!$C69)-(AND(BB103&gt;BA103,BB103&gt;1))*($E$101/52)*12*$E$100,0)</f>
        <v>0</v>
      </c>
      <c r="BC121" s="167">
        <f>IFERROR((BC115/'Accom_Phase Schedule'!$C69)-(AND(BC103&gt;BB103,BC103&gt;1))*($E$101/52)*12*$E$100,0)</f>
        <v>0</v>
      </c>
      <c r="BD121" s="167">
        <f>IFERROR((BD115/'Accom_Phase Schedule'!$C69)-(AND(BD103&gt;BC103,BD103&gt;1))*($E$101/52)*12*$E$100,0)</f>
        <v>0</v>
      </c>
      <c r="BE121" s="167">
        <f>IFERROR((BE115/'Accom_Phase Schedule'!$C69)-(AND(BE103&gt;BD103,BE103&gt;1))*($E$101/52)*12*$E$100,0)</f>
        <v>0</v>
      </c>
      <c r="BF121" s="167">
        <f>IFERROR((BF115/'Accom_Phase Schedule'!$C69)-(AND(BF103&gt;BE103,BF103&gt;1))*($E$101/52)*12*$E$100,0)</f>
        <v>0</v>
      </c>
      <c r="BG121" s="167">
        <f>IFERROR((BG115/'Accom_Phase Schedule'!$C69)-(AND(BG103&gt;BF103,BG103&gt;1))*($E$101/52)*12*$E$100,0)</f>
        <v>0</v>
      </c>
      <c r="BH121" s="167">
        <f>IFERROR((BH115/'Accom_Phase Schedule'!$C69)-(AND(BH103&gt;BG103,BH103&gt;1))*($E$101/52)*12*$E$100,0)</f>
        <v>0</v>
      </c>
      <c r="BI121" s="167">
        <f>IFERROR((BI115/'Accom_Phase Schedule'!$C69)-(AND(BI103&gt;BH103,BI103&gt;1))*($E$101/52)*12*$E$100,0)</f>
        <v>0</v>
      </c>
      <c r="BJ121" s="167">
        <f>IFERROR((BJ115/'Accom_Phase Schedule'!$C69)-(AND(BJ103&gt;BI103,BJ103&gt;1))*($E$101/52)*12*$E$100,0)</f>
        <v>0</v>
      </c>
      <c r="BK121" s="167">
        <f>IFERROR((BK115/'Accom_Phase Schedule'!$C69)-(AND(BK103&gt;BJ103,BK103&gt;1))*($E$101/52)*12*$E$100,0)</f>
        <v>0</v>
      </c>
      <c r="BL121" s="167">
        <f>IFERROR((BL115/'Accom_Phase Schedule'!$C69)-(AND(BL103&gt;BK103,BL103&gt;1))*($E$101/52)*12*$E$100,0)</f>
        <v>0</v>
      </c>
      <c r="BM121" s="167">
        <f>IFERROR((BM115/'Accom_Phase Schedule'!$C69)-(AND(BM103&gt;BL103,BM103&gt;1))*($E$101/52)*12*$E$100,0)</f>
        <v>0</v>
      </c>
      <c r="BN121" s="167">
        <f>IFERROR((BN115/'Accom_Phase Schedule'!$C69)-(AND(BN103&gt;BM103,BN103&gt;1))*($E$101/52)*12*$E$100,0)</f>
        <v>0</v>
      </c>
      <c r="BO121" s="167">
        <f>IFERROR((BO115/'Accom_Phase Schedule'!$C69)-(AND(BO103&gt;BN103,BO103&gt;1))*($E$101/52)*12*$E$100,0)</f>
        <v>0</v>
      </c>
      <c r="BP121" s="167">
        <f>IFERROR((BP115/'Accom_Phase Schedule'!$C69)-(AND(BP103&gt;BO103,BP103&gt;1))*($E$101/52)*12*$E$100,0)</f>
        <v>0</v>
      </c>
      <c r="BQ121" s="167">
        <f>IFERROR((BQ115/'Accom_Phase Schedule'!$C69)-(AND(BQ103&gt;BP103,BQ103&gt;1))*($E$101/52)*12*$E$100,0)</f>
        <v>0</v>
      </c>
      <c r="BR121" s="167">
        <f>IFERROR((BR115/'Accom_Phase Schedule'!$C69)-(AND(BR103&gt;BQ103,BR103&gt;1))*($E$101/52)*12*$E$100,0)</f>
        <v>0</v>
      </c>
      <c r="BS121" s="167">
        <f>IFERROR((BS115/'Accom_Phase Schedule'!$C69)-(AND(BS103&gt;BR103,BS103&gt;1))*($E$101/52)*12*$E$100,0)</f>
        <v>0</v>
      </c>
      <c r="BT121" s="167">
        <f>IFERROR((BT115/'Accom_Phase Schedule'!$C69)-(AND(BT103&gt;BS103,BT103&gt;1))*($E$101/52)*12*$E$100,0)</f>
        <v>0</v>
      </c>
      <c r="BU121" s="167">
        <f>IFERROR((BU115/'Accom_Phase Schedule'!$C69)-(AND(BU103&gt;BT103,BU103&gt;1))*($E$101/52)*12*$E$100,0)</f>
        <v>0</v>
      </c>
      <c r="BV121" s="167">
        <f>IFERROR((BV115/'Accom_Phase Schedule'!$C69)-(AND(BV103&gt;BU103,BV103&gt;1))*($E$101/52)*12*$E$100,0)</f>
        <v>0</v>
      </c>
      <c r="BW121" s="167">
        <f>IFERROR((BW115/'Accom_Phase Schedule'!$C69)-(AND(BW103&gt;BV103,BW103&gt;1))*($E$101/52)*12*$E$100,0)</f>
        <v>0</v>
      </c>
      <c r="BX121" s="167">
        <f>IFERROR((BX115/'Accom_Phase Schedule'!$C69)-(AND(BX103&gt;BW103,BX103&gt;1))*($E$101/52)*12*$E$100,0)</f>
        <v>0</v>
      </c>
      <c r="BY121" s="167">
        <f>IFERROR((BY115/'Accom_Phase Schedule'!$C69)-(AND(BY103&gt;BX103,BY103&gt;1))*($E$101/52)*12*$E$100,0)</f>
        <v>0</v>
      </c>
      <c r="BZ121" s="167">
        <f>IFERROR((BZ115/'Accom_Phase Schedule'!$C69)-(AND(BZ103&gt;BY103,BZ103&gt;1))*($E$101/52)*12*$E$100,0)</f>
        <v>0</v>
      </c>
      <c r="CA121" s="167">
        <f>IFERROR((CA115/'Accom_Phase Schedule'!$C69)-(AND(CA103&gt;BZ103,CA103&gt;1))*($E$101/52)*12*$E$100,0)</f>
        <v>0</v>
      </c>
      <c r="CB121" s="167">
        <f>IFERROR((CB115/'Accom_Phase Schedule'!$C69)-(AND(CB103&gt;CA103,CB103&gt;1))*($E$101/52)*12*$E$100,0)</f>
        <v>0</v>
      </c>
      <c r="CC121" s="167">
        <f>IFERROR((CC115/'Accom_Phase Schedule'!$C69)-(AND(CC103&gt;CB103,CC103&gt;1))*($E$101/52)*12*$E$100,0)</f>
        <v>0</v>
      </c>
      <c r="CD121" s="167">
        <f>IFERROR((CD115/'Accom_Phase Schedule'!$C69)-(AND(CD103&gt;CC103,CD103&gt;1))*($E$101/52)*12*$E$100,0)</f>
        <v>0</v>
      </c>
      <c r="CE121" s="167">
        <f>IFERROR((CE115/'Accom_Phase Schedule'!$C69)-(AND(CE103&gt;CD103,CE103&gt;1))*($E$101/52)*12*$E$100,0)</f>
        <v>0</v>
      </c>
      <c r="CF121" s="167">
        <f>IFERROR((CF115/'Accom_Phase Schedule'!$C69)-(AND(CF103&gt;CE103,CF103&gt;1))*($E$101/52)*12*$E$100,0)</f>
        <v>0</v>
      </c>
      <c r="CG121" s="167">
        <f>IFERROR((CG115/'Accom_Phase Schedule'!$C69)-(AND(CG103&gt;CF103,CG103&gt;1))*($E$101/52)*12*$E$100,0)</f>
        <v>0</v>
      </c>
      <c r="CH121" s="167">
        <f>IFERROR((CH115/'Accom_Phase Schedule'!$C69)-(AND(CH103&gt;CG103,CH103&gt;1))*($E$101/52)*12*$E$100,0)</f>
        <v>0</v>
      </c>
      <c r="CI121" s="167">
        <f>IFERROR((CI115/'Accom_Phase Schedule'!$C69)-(AND(CI103&gt;CH103,CI103&gt;1))*($E$101/52)*12*$E$100,0)</f>
        <v>0</v>
      </c>
      <c r="CJ121" s="167">
        <f>IFERROR((CJ115/'Accom_Phase Schedule'!$C69)-(AND(CJ103&gt;CI103,CJ103&gt;1))*($E$101/52)*12*$E$100,0)</f>
        <v>0</v>
      </c>
      <c r="CK121" s="167">
        <f>IFERROR((CK115/'Accom_Phase Schedule'!$C69)-(AND(CK103&gt;CJ103,CK103&gt;1))*($E$101/52)*12*$E$100,0)</f>
        <v>0</v>
      </c>
      <c r="CL121" s="167">
        <f>IFERROR((CL115/'Accom_Phase Schedule'!$C69)-(AND(CL103&gt;CK103,CL103&gt;1))*($E$101/52)*12*$E$100,0)</f>
        <v>0</v>
      </c>
      <c r="CM121" s="167">
        <f>IFERROR((CM115/'Accom_Phase Schedule'!$C69)-(AND(CM103&gt;CL103,CM103&gt;1))*($E$101/52)*12*$E$100,0)</f>
        <v>0</v>
      </c>
      <c r="CN121" s="167">
        <f>IFERROR((CN115/'Accom_Phase Schedule'!$C69)-(AND(CN103&gt;CM103,CN103&gt;1))*($E$101/52)*12*$E$100,0)</f>
        <v>0</v>
      </c>
      <c r="CO121" s="167">
        <f>IFERROR((CO115/'Accom_Phase Schedule'!$C69)-(AND(CO103&gt;CN103,CO103&gt;1))*($E$101/52)*12*$E$100,0)</f>
        <v>0</v>
      </c>
      <c r="CP121" s="167">
        <f>IFERROR((CP115/'Accom_Phase Schedule'!$C69)-(AND(CP103&gt;CO103,CP103&gt;1))*($E$101/52)*12*$E$100,0)</f>
        <v>0</v>
      </c>
      <c r="CQ121" s="167">
        <f>IFERROR((CQ115/'Accom_Phase Schedule'!$C69)-(AND(CQ103&gt;CP103,CQ103&gt;1))*($E$101/52)*12*$E$100,0)</f>
        <v>0</v>
      </c>
      <c r="CR121" s="167">
        <f>IFERROR((CR115/'Accom_Phase Schedule'!$C69)-(AND(CR103&gt;CQ103,CR103&gt;1))*($E$101/52)*12*$E$100,0)</f>
        <v>0</v>
      </c>
      <c r="CS121" s="167">
        <f>IFERROR((CS115/'Accom_Phase Schedule'!$C69)-(AND(CS103&gt;CR103,CS103&gt;1))*($E$101/52)*12*$E$100,0)</f>
        <v>0</v>
      </c>
      <c r="CT121" s="167">
        <f>IFERROR((CT115/'Accom_Phase Schedule'!$C69)-(AND(CT103&gt;CS103,CT103&gt;1))*($E$101/52)*12*$E$100,0)</f>
        <v>0</v>
      </c>
      <c r="CU121" s="167">
        <f>IFERROR((CU115/'Accom_Phase Schedule'!$C69)-(AND(CU103&gt;CT103,CU103&gt;1))*($E$101/52)*12*$E$100,0)</f>
        <v>0</v>
      </c>
      <c r="CV121" s="167">
        <f>IFERROR((CV115/'Accom_Phase Schedule'!$C69)-(AND(CV103&gt;CU103,CV103&gt;1))*($E$101/52)*12*$E$100,0)</f>
        <v>0</v>
      </c>
      <c r="CW121" s="167">
        <f>IFERROR((CW115/'Accom_Phase Schedule'!$C69)-(AND(CW103&gt;CV103,CW103&gt;1))*($E$101/52)*12*$E$100,0)</f>
        <v>0</v>
      </c>
      <c r="CX121" s="167">
        <f>IFERROR((CX115/'Accom_Phase Schedule'!$C69)-(AND(CX103&gt;CW103,CX103&gt;1))*($E$101/52)*12*$E$100,0)</f>
        <v>0</v>
      </c>
      <c r="CY121" s="168">
        <f>IFERROR((CY115/'Accom_Phase Schedule'!$C69)-(AND(CY103&gt;CX103,CY103&gt;1))*($E$101/52)*12*$E$100,0)</f>
        <v>0</v>
      </c>
    </row>
    <row r="122" spans="8:103" x14ac:dyDescent="0.25">
      <c r="H122" s="160"/>
      <c r="I122" s="165"/>
      <c r="J122" s="166"/>
      <c r="K122" s="174"/>
      <c r="L122" s="174"/>
      <c r="M122" s="174"/>
      <c r="N122" s="174"/>
      <c r="O122" s="174"/>
      <c r="P122" s="174"/>
      <c r="Q122" s="174"/>
      <c r="R122" s="174"/>
      <c r="S122" s="174"/>
      <c r="T122" s="174"/>
      <c r="U122" s="174"/>
      <c r="V122" s="174"/>
      <c r="W122" s="174"/>
      <c r="X122" s="174"/>
      <c r="Y122" s="174"/>
      <c r="Z122" s="174"/>
      <c r="AA122" s="174"/>
      <c r="AB122" s="174"/>
      <c r="AC122" s="174"/>
      <c r="AD122" s="174"/>
      <c r="AE122" s="174"/>
      <c r="AF122" s="174"/>
      <c r="AG122" s="174"/>
      <c r="AH122" s="174"/>
      <c r="AI122" s="174"/>
      <c r="AJ122" s="174"/>
      <c r="AK122" s="174"/>
      <c r="AL122" s="174"/>
      <c r="AM122" s="174"/>
      <c r="AN122" s="174"/>
      <c r="AO122" s="172"/>
      <c r="AP122" s="172"/>
      <c r="AQ122" s="172"/>
      <c r="AR122" s="172"/>
      <c r="AS122" s="172"/>
      <c r="AT122" s="172"/>
      <c r="AU122" s="172"/>
      <c r="AV122" s="172"/>
      <c r="AW122" s="172"/>
      <c r="AX122" s="172"/>
      <c r="AY122" s="172"/>
      <c r="AZ122" s="172"/>
      <c r="BA122" s="172"/>
      <c r="BB122" s="172"/>
      <c r="BC122" s="172"/>
      <c r="BD122" s="172"/>
      <c r="BE122" s="172"/>
      <c r="BF122" s="172"/>
      <c r="BG122" s="172"/>
      <c r="BH122" s="172"/>
      <c r="BI122" s="172"/>
      <c r="BJ122" s="172"/>
      <c r="BK122" s="172"/>
      <c r="BL122" s="172"/>
      <c r="BM122" s="172"/>
      <c r="BN122" s="172"/>
      <c r="BO122" s="172"/>
      <c r="BP122" s="172"/>
      <c r="BQ122" s="172"/>
      <c r="BR122" s="172"/>
      <c r="BS122" s="172"/>
      <c r="BT122" s="172"/>
      <c r="BU122" s="172"/>
      <c r="BV122" s="172"/>
      <c r="BW122" s="172"/>
      <c r="BX122" s="172"/>
      <c r="BY122" s="172"/>
      <c r="BZ122" s="172"/>
      <c r="CA122" s="172"/>
      <c r="CB122" s="172"/>
      <c r="CC122" s="172"/>
      <c r="CD122" s="172"/>
      <c r="CE122" s="172"/>
      <c r="CF122" s="172"/>
      <c r="CG122" s="172"/>
      <c r="CH122" s="172"/>
      <c r="CI122" s="172"/>
      <c r="CJ122" s="172"/>
      <c r="CK122" s="172"/>
      <c r="CL122" s="172"/>
      <c r="CM122" s="172"/>
      <c r="CN122" s="172"/>
      <c r="CO122" s="172"/>
      <c r="CP122" s="172"/>
      <c r="CQ122" s="172"/>
      <c r="CR122" s="172"/>
      <c r="CS122" s="172"/>
      <c r="CT122" s="172"/>
      <c r="CU122" s="172"/>
      <c r="CV122" s="172"/>
      <c r="CW122" s="172"/>
      <c r="CX122" s="172"/>
      <c r="CY122" s="173"/>
    </row>
    <row r="123" spans="8:103" x14ac:dyDescent="0.25">
      <c r="H123" s="160" t="s">
        <v>118</v>
      </c>
      <c r="I123" s="165"/>
      <c r="J123" s="166"/>
      <c r="K123" s="174">
        <f>SUM(K111:K115)</f>
        <v>0</v>
      </c>
      <c r="L123" s="174">
        <f t="shared" ref="L123:BB123" si="238">SUM(L111:L115)</f>
        <v>0</v>
      </c>
      <c r="M123" s="174">
        <f t="shared" si="238"/>
        <v>0</v>
      </c>
      <c r="N123" s="174">
        <f t="shared" si="238"/>
        <v>0</v>
      </c>
      <c r="O123" s="174">
        <f t="shared" si="238"/>
        <v>0</v>
      </c>
      <c r="P123" s="174">
        <f t="shared" si="238"/>
        <v>0</v>
      </c>
      <c r="Q123" s="174">
        <f t="shared" si="238"/>
        <v>0</v>
      </c>
      <c r="R123" s="174">
        <f t="shared" si="238"/>
        <v>0</v>
      </c>
      <c r="S123" s="174">
        <f t="shared" si="238"/>
        <v>0</v>
      </c>
      <c r="T123" s="174">
        <f t="shared" si="238"/>
        <v>0</v>
      </c>
      <c r="U123" s="174">
        <f t="shared" si="238"/>
        <v>0</v>
      </c>
      <c r="V123" s="174">
        <f t="shared" si="238"/>
        <v>0</v>
      </c>
      <c r="W123" s="174">
        <f t="shared" si="238"/>
        <v>0</v>
      </c>
      <c r="X123" s="174">
        <f t="shared" si="238"/>
        <v>0</v>
      </c>
      <c r="Y123" s="174">
        <f t="shared" si="238"/>
        <v>0</v>
      </c>
      <c r="Z123" s="174">
        <f t="shared" si="238"/>
        <v>0</v>
      </c>
      <c r="AA123" s="174">
        <f t="shared" si="238"/>
        <v>0</v>
      </c>
      <c r="AB123" s="174">
        <f t="shared" si="238"/>
        <v>0</v>
      </c>
      <c r="AC123" s="174">
        <f t="shared" si="238"/>
        <v>0</v>
      </c>
      <c r="AD123" s="174">
        <f t="shared" si="238"/>
        <v>0</v>
      </c>
      <c r="AE123" s="174">
        <f t="shared" si="238"/>
        <v>0</v>
      </c>
      <c r="AF123" s="174">
        <f t="shared" si="238"/>
        <v>0</v>
      </c>
      <c r="AG123" s="174">
        <f t="shared" si="238"/>
        <v>0</v>
      </c>
      <c r="AH123" s="174">
        <f t="shared" si="238"/>
        <v>0</v>
      </c>
      <c r="AI123" s="174">
        <f t="shared" si="238"/>
        <v>113</v>
      </c>
      <c r="AJ123" s="174">
        <f t="shared" si="238"/>
        <v>226</v>
      </c>
      <c r="AK123" s="174">
        <f t="shared" si="238"/>
        <v>339</v>
      </c>
      <c r="AL123" s="174">
        <f t="shared" si="238"/>
        <v>441</v>
      </c>
      <c r="AM123" s="174">
        <f t="shared" si="238"/>
        <v>441</v>
      </c>
      <c r="AN123" s="174">
        <f t="shared" si="238"/>
        <v>441</v>
      </c>
      <c r="AO123" s="174">
        <f t="shared" si="238"/>
        <v>441</v>
      </c>
      <c r="AP123" s="174">
        <f t="shared" si="238"/>
        <v>441</v>
      </c>
      <c r="AQ123" s="174">
        <f t="shared" si="238"/>
        <v>441</v>
      </c>
      <c r="AR123" s="174">
        <f t="shared" si="238"/>
        <v>441</v>
      </c>
      <c r="AS123" s="174">
        <f t="shared" si="238"/>
        <v>441</v>
      </c>
      <c r="AT123" s="174">
        <f t="shared" si="238"/>
        <v>441</v>
      </c>
      <c r="AU123" s="174">
        <f t="shared" si="238"/>
        <v>441</v>
      </c>
      <c r="AV123" s="174">
        <f t="shared" si="238"/>
        <v>441</v>
      </c>
      <c r="AW123" s="174">
        <f t="shared" si="238"/>
        <v>441</v>
      </c>
      <c r="AX123" s="174">
        <f t="shared" si="238"/>
        <v>441</v>
      </c>
      <c r="AY123" s="174">
        <f t="shared" si="238"/>
        <v>441</v>
      </c>
      <c r="AZ123" s="174">
        <f t="shared" si="238"/>
        <v>441</v>
      </c>
      <c r="BA123" s="174">
        <f t="shared" si="238"/>
        <v>441</v>
      </c>
      <c r="BB123" s="174">
        <f t="shared" si="238"/>
        <v>441</v>
      </c>
      <c r="BC123" s="174">
        <f t="shared" ref="BC123:CY123" si="239">SUM(BC111:BC115)</f>
        <v>441</v>
      </c>
      <c r="BD123" s="174">
        <f t="shared" si="239"/>
        <v>441</v>
      </c>
      <c r="BE123" s="174">
        <f t="shared" si="239"/>
        <v>441</v>
      </c>
      <c r="BF123" s="174">
        <f t="shared" si="239"/>
        <v>441</v>
      </c>
      <c r="BG123" s="174">
        <f t="shared" si="239"/>
        <v>441</v>
      </c>
      <c r="BH123" s="174">
        <f t="shared" si="239"/>
        <v>441</v>
      </c>
      <c r="BI123" s="174">
        <f t="shared" si="239"/>
        <v>441</v>
      </c>
      <c r="BJ123" s="174">
        <f t="shared" si="239"/>
        <v>441</v>
      </c>
      <c r="BK123" s="174">
        <f t="shared" si="239"/>
        <v>441</v>
      </c>
      <c r="BL123" s="174">
        <f t="shared" si="239"/>
        <v>441</v>
      </c>
      <c r="BM123" s="174">
        <f t="shared" si="239"/>
        <v>441</v>
      </c>
      <c r="BN123" s="174">
        <f t="shared" si="239"/>
        <v>0</v>
      </c>
      <c r="BO123" s="174">
        <f t="shared" si="239"/>
        <v>0</v>
      </c>
      <c r="BP123" s="174">
        <f t="shared" si="239"/>
        <v>0</v>
      </c>
      <c r="BQ123" s="174">
        <f t="shared" si="239"/>
        <v>0</v>
      </c>
      <c r="BR123" s="174">
        <f t="shared" si="239"/>
        <v>0</v>
      </c>
      <c r="BS123" s="174">
        <f t="shared" si="239"/>
        <v>0</v>
      </c>
      <c r="BT123" s="174">
        <f t="shared" si="239"/>
        <v>0</v>
      </c>
      <c r="BU123" s="174">
        <f t="shared" si="239"/>
        <v>0</v>
      </c>
      <c r="BV123" s="174">
        <f t="shared" si="239"/>
        <v>0</v>
      </c>
      <c r="BW123" s="174">
        <f t="shared" si="239"/>
        <v>0</v>
      </c>
      <c r="BX123" s="174">
        <f t="shared" si="239"/>
        <v>0</v>
      </c>
      <c r="BY123" s="174">
        <f t="shared" si="239"/>
        <v>0</v>
      </c>
      <c r="BZ123" s="174">
        <f t="shared" si="239"/>
        <v>0</v>
      </c>
      <c r="CA123" s="174">
        <f t="shared" si="239"/>
        <v>0</v>
      </c>
      <c r="CB123" s="174">
        <f t="shared" si="239"/>
        <v>0</v>
      </c>
      <c r="CC123" s="174">
        <f t="shared" si="239"/>
        <v>0</v>
      </c>
      <c r="CD123" s="174">
        <f t="shared" si="239"/>
        <v>0</v>
      </c>
      <c r="CE123" s="174">
        <f t="shared" si="239"/>
        <v>0</v>
      </c>
      <c r="CF123" s="174">
        <f t="shared" si="239"/>
        <v>0</v>
      </c>
      <c r="CG123" s="174">
        <f t="shared" si="239"/>
        <v>0</v>
      </c>
      <c r="CH123" s="174">
        <f t="shared" si="239"/>
        <v>0</v>
      </c>
      <c r="CI123" s="174">
        <f t="shared" si="239"/>
        <v>0</v>
      </c>
      <c r="CJ123" s="174">
        <f t="shared" si="239"/>
        <v>0</v>
      </c>
      <c r="CK123" s="174">
        <f t="shared" si="239"/>
        <v>0</v>
      </c>
      <c r="CL123" s="174">
        <f t="shared" si="239"/>
        <v>0</v>
      </c>
      <c r="CM123" s="174">
        <f t="shared" si="239"/>
        <v>0</v>
      </c>
      <c r="CN123" s="174">
        <f t="shared" si="239"/>
        <v>0</v>
      </c>
      <c r="CO123" s="174">
        <f t="shared" si="239"/>
        <v>0</v>
      </c>
      <c r="CP123" s="174">
        <f t="shared" si="239"/>
        <v>0</v>
      </c>
      <c r="CQ123" s="174">
        <f t="shared" si="239"/>
        <v>0</v>
      </c>
      <c r="CR123" s="174">
        <f t="shared" si="239"/>
        <v>0</v>
      </c>
      <c r="CS123" s="174">
        <f t="shared" si="239"/>
        <v>0</v>
      </c>
      <c r="CT123" s="174">
        <f t="shared" si="239"/>
        <v>0</v>
      </c>
      <c r="CU123" s="174">
        <f t="shared" si="239"/>
        <v>0</v>
      </c>
      <c r="CV123" s="174">
        <f t="shared" si="239"/>
        <v>0</v>
      </c>
      <c r="CW123" s="174">
        <f t="shared" si="239"/>
        <v>0</v>
      </c>
      <c r="CX123" s="174">
        <f t="shared" si="239"/>
        <v>0</v>
      </c>
      <c r="CY123" s="175">
        <f t="shared" si="239"/>
        <v>0</v>
      </c>
    </row>
    <row r="124" spans="8:103" x14ac:dyDescent="0.25">
      <c r="H124" s="160" t="s">
        <v>119</v>
      </c>
      <c r="I124" s="165"/>
      <c r="J124" s="166"/>
      <c r="K124" s="174" cm="1">
        <f t="array" ref="K124">(K123&gt;0)*SUMPRODUCT((K2&gt;='Accom_Phase Schedule'!$E$65:$E$69)*'Accom_Phase Schedule'!$D$65:$D$69)</f>
        <v>0</v>
      </c>
      <c r="L124" s="174" cm="1">
        <f t="array" ref="L124">(L123&gt;0)*SUMPRODUCT((L2&gt;='Accom_Phase Schedule'!$E$65:$E$69)*'Accom_Phase Schedule'!$D$65:$D$69)</f>
        <v>0</v>
      </c>
      <c r="M124" s="174" cm="1">
        <f t="array" ref="M124">(M123&gt;0)*SUMPRODUCT((M2&gt;='Accom_Phase Schedule'!$E$65:$E$69)*'Accom_Phase Schedule'!$D$65:$D$69)</f>
        <v>0</v>
      </c>
      <c r="N124" s="174" cm="1">
        <f t="array" ref="N124">(N123&gt;0)*SUMPRODUCT((N2&gt;='Accom_Phase Schedule'!$E$65:$E$69)*'Accom_Phase Schedule'!$D$65:$D$69)</f>
        <v>0</v>
      </c>
      <c r="O124" s="174" cm="1">
        <f t="array" ref="O124">(O123&gt;0)*SUMPRODUCT((O2&gt;='Accom_Phase Schedule'!$E$65:$E$69)*'Accom_Phase Schedule'!$D$65:$D$69)</f>
        <v>0</v>
      </c>
      <c r="P124" s="174" cm="1">
        <f t="array" ref="P124">(P123&gt;0)*SUMPRODUCT((P2&gt;='Accom_Phase Schedule'!$E$65:$E$69)*'Accom_Phase Schedule'!$D$65:$D$69)</f>
        <v>0</v>
      </c>
      <c r="Q124" s="174" cm="1">
        <f t="array" ref="Q124">(Q123&gt;0)*SUMPRODUCT((Q2&gt;='Accom_Phase Schedule'!$E$65:$E$69)*'Accom_Phase Schedule'!$D$65:$D$69)</f>
        <v>0</v>
      </c>
      <c r="R124" s="174" cm="1">
        <f t="array" ref="R124">(R123&gt;0)*SUMPRODUCT((R2&gt;='Accom_Phase Schedule'!$E$65:$E$69)*'Accom_Phase Schedule'!$D$65:$D$69)</f>
        <v>0</v>
      </c>
      <c r="S124" s="174" cm="1">
        <f t="array" ref="S124">(S123&gt;0)*SUMPRODUCT((S2&gt;='Accom_Phase Schedule'!$E$65:$E$69)*'Accom_Phase Schedule'!$D$65:$D$69)</f>
        <v>0</v>
      </c>
      <c r="T124" s="174" cm="1">
        <f t="array" ref="T124">(T123&gt;0)*SUMPRODUCT((T2&gt;='Accom_Phase Schedule'!$E$65:$E$69)*'Accom_Phase Schedule'!$D$65:$D$69)</f>
        <v>0</v>
      </c>
      <c r="U124" s="174" cm="1">
        <f t="array" ref="U124">(U123&gt;0)*SUMPRODUCT((U2&gt;='Accom_Phase Schedule'!$E$65:$E$69)*'Accom_Phase Schedule'!$D$65:$D$69)</f>
        <v>0</v>
      </c>
      <c r="V124" s="174" cm="1">
        <f t="array" ref="V124">(V123&gt;0)*SUMPRODUCT((V2&gt;='Accom_Phase Schedule'!$E$65:$E$69)*'Accom_Phase Schedule'!$D$65:$D$69)</f>
        <v>0</v>
      </c>
      <c r="W124" s="174" cm="1">
        <f t="array" ref="W124">(W123&gt;0)*SUMPRODUCT((W2&gt;='Accom_Phase Schedule'!$E$65:$E$69)*'Accom_Phase Schedule'!$D$65:$D$69)</f>
        <v>0</v>
      </c>
      <c r="X124" s="174" cm="1">
        <f t="array" ref="X124">(X123&gt;0)*SUMPRODUCT((X2&gt;='Accom_Phase Schedule'!$E$65:$E$69)*'Accom_Phase Schedule'!$D$65:$D$69)</f>
        <v>0</v>
      </c>
      <c r="Y124" s="174" cm="1">
        <f t="array" ref="Y124">(Y123&gt;0)*SUMPRODUCT((Y2&gt;='Accom_Phase Schedule'!$E$65:$E$69)*'Accom_Phase Schedule'!$D$65:$D$69)</f>
        <v>0</v>
      </c>
      <c r="Z124" s="174" cm="1">
        <f t="array" ref="Z124">(Z123&gt;0)*SUMPRODUCT((Z2&gt;='Accom_Phase Schedule'!$E$65:$E$69)*'Accom_Phase Schedule'!$D$65:$D$69)</f>
        <v>0</v>
      </c>
      <c r="AA124" s="174" cm="1">
        <f t="array" ref="AA124">(AA123&gt;0)*SUMPRODUCT((AA2&gt;='Accom_Phase Schedule'!$E$65:$E$69)*'Accom_Phase Schedule'!$D$65:$D$69)</f>
        <v>0</v>
      </c>
      <c r="AB124" s="174" cm="1">
        <f t="array" ref="AB124">(AB123&gt;0)*SUMPRODUCT((AB2&gt;='Accom_Phase Schedule'!$E$65:$E$69)*'Accom_Phase Schedule'!$D$65:$D$69)</f>
        <v>0</v>
      </c>
      <c r="AC124" s="174" cm="1">
        <f t="array" ref="AC124">(AC123&gt;0)*SUMPRODUCT((AC2&gt;='Accom_Phase Schedule'!$E$65:$E$69)*'Accom_Phase Schedule'!$D$65:$D$69)</f>
        <v>0</v>
      </c>
      <c r="AD124" s="174" cm="1">
        <f t="array" ref="AD124">(AD123&gt;0)*SUMPRODUCT((AD2&gt;='Accom_Phase Schedule'!$E$65:$E$69)*'Accom_Phase Schedule'!$D$65:$D$69)</f>
        <v>0</v>
      </c>
      <c r="AE124" s="174" cm="1">
        <f t="array" ref="AE124">(AE123&gt;0)*SUMPRODUCT((AE2&gt;='Accom_Phase Schedule'!$E$65:$E$69)*'Accom_Phase Schedule'!$D$65:$D$69)</f>
        <v>0</v>
      </c>
      <c r="AF124" s="174" cm="1">
        <f t="array" ref="AF124">(AF123&gt;0)*SUMPRODUCT((AF2&gt;='Accom_Phase Schedule'!$E$65:$E$69)*'Accom_Phase Schedule'!$D$65:$D$69)</f>
        <v>0</v>
      </c>
      <c r="AG124" s="174" cm="1">
        <f t="array" ref="AG124">(AG123&gt;0)*SUMPRODUCT((AG2&gt;='Accom_Phase Schedule'!$E$65:$E$69)*'Accom_Phase Schedule'!$D$65:$D$69)</f>
        <v>0</v>
      </c>
      <c r="AH124" s="174" cm="1">
        <f t="array" ref="AH124">(AH123&gt;0)*SUMPRODUCT((AH2&gt;='Accom_Phase Schedule'!$E$65:$E$69)*'Accom_Phase Schedule'!$D$65:$D$69)</f>
        <v>0</v>
      </c>
      <c r="AI124" s="174" cm="1">
        <f t="array" ref="AI124">(AI123&gt;0)*SUMPRODUCT((AI2&gt;='Accom_Phase Schedule'!$E$65:$E$69)*'Accom_Phase Schedule'!$D$65:$D$69)</f>
        <v>50</v>
      </c>
      <c r="AJ124" s="174" cm="1">
        <f t="array" ref="AJ124">(AJ123&gt;0)*SUMPRODUCT((AJ2&gt;='Accom_Phase Schedule'!$E$65:$E$69)*'Accom_Phase Schedule'!$D$65:$D$69)</f>
        <v>50</v>
      </c>
      <c r="AK124" s="174" cm="1">
        <f t="array" ref="AK124">(AK123&gt;0)*SUMPRODUCT((AK2&gt;='Accom_Phase Schedule'!$E$65:$E$69)*'Accom_Phase Schedule'!$D$65:$D$69)</f>
        <v>50</v>
      </c>
      <c r="AL124" s="174" cm="1">
        <f t="array" ref="AL124">(AL123&gt;0)*SUMPRODUCT((AL2&gt;='Accom_Phase Schedule'!$E$65:$E$69)*'Accom_Phase Schedule'!$D$65:$D$69)</f>
        <v>50</v>
      </c>
      <c r="AM124" s="174" cm="1">
        <f t="array" ref="AM124">(AM123&gt;0)*SUMPRODUCT((AM2&gt;='Accom_Phase Schedule'!$E$65:$E$69)*'Accom_Phase Schedule'!$D$65:$D$69)</f>
        <v>50</v>
      </c>
      <c r="AN124" s="174" cm="1">
        <f t="array" ref="AN124">(AN123&gt;0)*SUMPRODUCT((AN2&gt;='Accom_Phase Schedule'!$E$65:$E$69)*'Accom_Phase Schedule'!$D$65:$D$69)</f>
        <v>50</v>
      </c>
      <c r="AO124" s="174" cm="1">
        <f t="array" ref="AO124">(AO123&gt;0)*SUMPRODUCT((AO2&gt;='Accom_Phase Schedule'!$E$65:$E$69)*'Accom_Phase Schedule'!$D$65:$D$69)</f>
        <v>50</v>
      </c>
      <c r="AP124" s="174" cm="1">
        <f t="array" ref="AP124">(AP123&gt;0)*SUMPRODUCT((AP2&gt;='Accom_Phase Schedule'!$E$65:$E$69)*'Accom_Phase Schedule'!$D$65:$D$69)</f>
        <v>50</v>
      </c>
      <c r="AQ124" s="174" cm="1">
        <f t="array" ref="AQ124">(AQ123&gt;0)*SUMPRODUCT((AQ2&gt;='Accom_Phase Schedule'!$E$65:$E$69)*'Accom_Phase Schedule'!$D$65:$D$69)</f>
        <v>50</v>
      </c>
      <c r="AR124" s="174" cm="1">
        <f t="array" ref="AR124">(AR123&gt;0)*SUMPRODUCT((AR2&gt;='Accom_Phase Schedule'!$E$65:$E$69)*'Accom_Phase Schedule'!$D$65:$D$69)</f>
        <v>50</v>
      </c>
      <c r="AS124" s="174" cm="1">
        <f t="array" ref="AS124">(AS123&gt;0)*SUMPRODUCT((AS2&gt;='Accom_Phase Schedule'!$E$65:$E$69)*'Accom_Phase Schedule'!$D$65:$D$69)</f>
        <v>50</v>
      </c>
      <c r="AT124" s="174" cm="1">
        <f t="array" ref="AT124">(AT123&gt;0)*SUMPRODUCT((AT2&gt;='Accom_Phase Schedule'!$E$65:$E$69)*'Accom_Phase Schedule'!$D$65:$D$69)</f>
        <v>50</v>
      </c>
      <c r="AU124" s="174" cm="1">
        <f t="array" ref="AU124">(AU123&gt;0)*SUMPRODUCT((AU2&gt;='Accom_Phase Schedule'!$E$65:$E$69)*'Accom_Phase Schedule'!$D$65:$D$69)</f>
        <v>50</v>
      </c>
      <c r="AV124" s="174" cm="1">
        <f t="array" ref="AV124">(AV123&gt;0)*SUMPRODUCT((AV2&gt;='Accom_Phase Schedule'!$E$65:$E$69)*'Accom_Phase Schedule'!$D$65:$D$69)</f>
        <v>50</v>
      </c>
      <c r="AW124" s="174" cm="1">
        <f t="array" ref="AW124">(AW123&gt;0)*SUMPRODUCT((AW2&gt;='Accom_Phase Schedule'!$E$65:$E$69)*'Accom_Phase Schedule'!$D$65:$D$69)</f>
        <v>50</v>
      </c>
      <c r="AX124" s="174" cm="1">
        <f t="array" ref="AX124">(AX123&gt;0)*SUMPRODUCT((AX2&gt;='Accom_Phase Schedule'!$E$65:$E$69)*'Accom_Phase Schedule'!$D$65:$D$69)</f>
        <v>50</v>
      </c>
      <c r="AY124" s="174" cm="1">
        <f t="array" ref="AY124">(AY123&gt;0)*SUMPRODUCT((AY2&gt;='Accom_Phase Schedule'!$E$65:$E$69)*'Accom_Phase Schedule'!$D$65:$D$69)</f>
        <v>50</v>
      </c>
      <c r="AZ124" s="174" cm="1">
        <f t="array" ref="AZ124">(AZ123&gt;0)*SUMPRODUCT((AZ2&gt;='Accom_Phase Schedule'!$E$65:$E$69)*'Accom_Phase Schedule'!$D$65:$D$69)</f>
        <v>50</v>
      </c>
      <c r="BA124" s="174" cm="1">
        <f t="array" ref="BA124">(BA123&gt;0)*SUMPRODUCT((BA2&gt;='Accom_Phase Schedule'!$E$65:$E$69)*'Accom_Phase Schedule'!$D$65:$D$69)</f>
        <v>50</v>
      </c>
      <c r="BB124" s="174" cm="1">
        <f t="array" ref="BB124">(BB123&gt;0)*SUMPRODUCT((BB2&gt;='Accom_Phase Schedule'!$E$65:$E$69)*'Accom_Phase Schedule'!$D$65:$D$69)</f>
        <v>50</v>
      </c>
      <c r="BC124" s="174" cm="1">
        <f t="array" ref="BC124">(BC123&gt;0)*SUMPRODUCT((BC2&gt;='Accom_Phase Schedule'!$E$65:$E$69)*'Accom_Phase Schedule'!$D$65:$D$69)</f>
        <v>50</v>
      </c>
      <c r="BD124" s="174" cm="1">
        <f t="array" ref="BD124">(BD123&gt;0)*SUMPRODUCT((BD2&gt;='Accom_Phase Schedule'!$E$65:$E$69)*'Accom_Phase Schedule'!$D$65:$D$69)</f>
        <v>50</v>
      </c>
      <c r="BE124" s="174" cm="1">
        <f t="array" ref="BE124">(BE123&gt;0)*SUMPRODUCT((BE2&gt;='Accom_Phase Schedule'!$E$65:$E$69)*'Accom_Phase Schedule'!$D$65:$D$69)</f>
        <v>50</v>
      </c>
      <c r="BF124" s="174" cm="1">
        <f t="array" ref="BF124">(BF123&gt;0)*SUMPRODUCT((BF2&gt;='Accom_Phase Schedule'!$E$65:$E$69)*'Accom_Phase Schedule'!$D$65:$D$69)</f>
        <v>50</v>
      </c>
      <c r="BG124" s="174" cm="1">
        <f t="array" ref="BG124">(BG123&gt;0)*SUMPRODUCT((BG2&gt;='Accom_Phase Schedule'!$E$65:$E$69)*'Accom_Phase Schedule'!$D$65:$D$69)</f>
        <v>50</v>
      </c>
      <c r="BH124" s="174" cm="1">
        <f t="array" ref="BH124">(BH123&gt;0)*SUMPRODUCT((BH2&gt;='Accom_Phase Schedule'!$E$65:$E$69)*'Accom_Phase Schedule'!$D$65:$D$69)</f>
        <v>50</v>
      </c>
      <c r="BI124" s="174" cm="1">
        <f t="array" ref="BI124">(BI123&gt;0)*SUMPRODUCT((BI2&gt;='Accom_Phase Schedule'!$E$65:$E$69)*'Accom_Phase Schedule'!$D$65:$D$69)</f>
        <v>50</v>
      </c>
      <c r="BJ124" s="174" cm="1">
        <f t="array" ref="BJ124">(BJ123&gt;0)*SUMPRODUCT((BJ2&gt;='Accom_Phase Schedule'!$E$65:$E$69)*'Accom_Phase Schedule'!$D$65:$D$69)</f>
        <v>50</v>
      </c>
      <c r="BK124" s="174" cm="1">
        <f t="array" ref="BK124">(BK123&gt;0)*SUMPRODUCT((BK2&gt;='Accom_Phase Schedule'!$E$65:$E$69)*'Accom_Phase Schedule'!$D$65:$D$69)</f>
        <v>50</v>
      </c>
      <c r="BL124" s="174" cm="1">
        <f t="array" ref="BL124">(BL123&gt;0)*SUMPRODUCT((BL2&gt;='Accom_Phase Schedule'!$E$65:$E$69)*'Accom_Phase Schedule'!$D$65:$D$69)</f>
        <v>50</v>
      </c>
      <c r="BM124" s="174" cm="1">
        <f t="array" ref="BM124">(BM123&gt;0)*SUMPRODUCT((BM2&gt;='Accom_Phase Schedule'!$E$65:$E$69)*'Accom_Phase Schedule'!$D$65:$D$69)</f>
        <v>50</v>
      </c>
      <c r="BN124" s="174" cm="1">
        <f t="array" ref="BN124">(BN123&gt;0)*SUMPRODUCT((BN2&gt;='Accom_Phase Schedule'!$E$65:$E$69)*'Accom_Phase Schedule'!$D$65:$D$69)</f>
        <v>0</v>
      </c>
      <c r="BO124" s="174" cm="1">
        <f t="array" ref="BO124">(BO123&gt;0)*SUMPRODUCT((BO2&gt;='Accom_Phase Schedule'!$E$65:$E$69)*'Accom_Phase Schedule'!$D$65:$D$69)</f>
        <v>0</v>
      </c>
      <c r="BP124" s="174" cm="1">
        <f t="array" ref="BP124">(BP123&gt;0)*SUMPRODUCT((BP2&gt;='Accom_Phase Schedule'!$E$65:$E$69)*'Accom_Phase Schedule'!$D$65:$D$69)</f>
        <v>0</v>
      </c>
      <c r="BQ124" s="174" cm="1">
        <f t="array" ref="BQ124">(BQ123&gt;0)*SUMPRODUCT((BQ2&gt;='Accom_Phase Schedule'!$E$65:$E$69)*'Accom_Phase Schedule'!$D$65:$D$69)</f>
        <v>0</v>
      </c>
      <c r="BR124" s="174" cm="1">
        <f t="array" ref="BR124">(BR123&gt;0)*SUMPRODUCT((BR2&gt;='Accom_Phase Schedule'!$E$65:$E$69)*'Accom_Phase Schedule'!$D$65:$D$69)</f>
        <v>0</v>
      </c>
      <c r="BS124" s="174" cm="1">
        <f t="array" ref="BS124">(BS123&gt;0)*SUMPRODUCT((BS2&gt;='Accom_Phase Schedule'!$E$65:$E$69)*'Accom_Phase Schedule'!$D$65:$D$69)</f>
        <v>0</v>
      </c>
      <c r="BT124" s="174" cm="1">
        <f t="array" ref="BT124">(BT123&gt;0)*SUMPRODUCT((BT2&gt;='Accom_Phase Schedule'!$E$65:$E$69)*'Accom_Phase Schedule'!$D$65:$D$69)</f>
        <v>0</v>
      </c>
      <c r="BU124" s="174" cm="1">
        <f t="array" ref="BU124">(BU123&gt;0)*SUMPRODUCT((BU2&gt;='Accom_Phase Schedule'!$E$65:$E$69)*'Accom_Phase Schedule'!$D$65:$D$69)</f>
        <v>0</v>
      </c>
      <c r="BV124" s="174" cm="1">
        <f t="array" ref="BV124">(BV123&gt;0)*SUMPRODUCT((BV2&gt;='Accom_Phase Schedule'!$E$65:$E$69)*'Accom_Phase Schedule'!$D$65:$D$69)</f>
        <v>0</v>
      </c>
      <c r="BW124" s="174" cm="1">
        <f t="array" ref="BW124">(BW123&gt;0)*SUMPRODUCT((BW2&gt;='Accom_Phase Schedule'!$E$65:$E$69)*'Accom_Phase Schedule'!$D$65:$D$69)</f>
        <v>0</v>
      </c>
      <c r="BX124" s="174" cm="1">
        <f t="array" ref="BX124">(BX123&gt;0)*SUMPRODUCT((BX2&gt;='Accom_Phase Schedule'!$E$65:$E$69)*'Accom_Phase Schedule'!$D$65:$D$69)</f>
        <v>0</v>
      </c>
      <c r="BY124" s="174" cm="1">
        <f t="array" ref="BY124">(BY123&gt;0)*SUMPRODUCT((BY2&gt;='Accom_Phase Schedule'!$E$65:$E$69)*'Accom_Phase Schedule'!$D$65:$D$69)</f>
        <v>0</v>
      </c>
      <c r="BZ124" s="174" cm="1">
        <f t="array" ref="BZ124">(BZ123&gt;0)*SUMPRODUCT((BZ2&gt;='Accom_Phase Schedule'!$E$65:$E$69)*'Accom_Phase Schedule'!$D$65:$D$69)</f>
        <v>0</v>
      </c>
      <c r="CA124" s="174" cm="1">
        <f t="array" ref="CA124">(CA123&gt;0)*SUMPRODUCT((CA2&gt;='Accom_Phase Schedule'!$E$65:$E$69)*'Accom_Phase Schedule'!$D$65:$D$69)</f>
        <v>0</v>
      </c>
      <c r="CB124" s="174" cm="1">
        <f t="array" ref="CB124">(CB123&gt;0)*SUMPRODUCT((CB2&gt;='Accom_Phase Schedule'!$E$65:$E$69)*'Accom_Phase Schedule'!$D$65:$D$69)</f>
        <v>0</v>
      </c>
      <c r="CC124" s="174" cm="1">
        <f t="array" ref="CC124">(CC123&gt;0)*SUMPRODUCT((CC2&gt;='Accom_Phase Schedule'!$E$65:$E$69)*'Accom_Phase Schedule'!$D$65:$D$69)</f>
        <v>0</v>
      </c>
      <c r="CD124" s="174" cm="1">
        <f t="array" ref="CD124">(CD123&gt;0)*SUMPRODUCT((CD2&gt;='Accom_Phase Schedule'!$E$65:$E$69)*'Accom_Phase Schedule'!$D$65:$D$69)</f>
        <v>0</v>
      </c>
      <c r="CE124" s="174" cm="1">
        <f t="array" ref="CE124">(CE123&gt;0)*SUMPRODUCT((CE2&gt;='Accom_Phase Schedule'!$E$65:$E$69)*'Accom_Phase Schedule'!$D$65:$D$69)</f>
        <v>0</v>
      </c>
      <c r="CF124" s="174" cm="1">
        <f t="array" ref="CF124">(CF123&gt;0)*SUMPRODUCT((CF2&gt;='Accom_Phase Schedule'!$E$65:$E$69)*'Accom_Phase Schedule'!$D$65:$D$69)</f>
        <v>0</v>
      </c>
      <c r="CG124" s="174" cm="1">
        <f t="array" ref="CG124">(CG123&gt;0)*SUMPRODUCT((CG2&gt;='Accom_Phase Schedule'!$E$65:$E$69)*'Accom_Phase Schedule'!$D$65:$D$69)</f>
        <v>0</v>
      </c>
      <c r="CH124" s="174" cm="1">
        <f t="array" ref="CH124">(CH123&gt;0)*SUMPRODUCT((CH2&gt;='Accom_Phase Schedule'!$E$65:$E$69)*'Accom_Phase Schedule'!$D$65:$D$69)</f>
        <v>0</v>
      </c>
      <c r="CI124" s="174" cm="1">
        <f t="array" ref="CI124">(CI123&gt;0)*SUMPRODUCT((CI2&gt;='Accom_Phase Schedule'!$E$65:$E$69)*'Accom_Phase Schedule'!$D$65:$D$69)</f>
        <v>0</v>
      </c>
      <c r="CJ124" s="174" cm="1">
        <f t="array" ref="CJ124">(CJ123&gt;0)*SUMPRODUCT((CJ2&gt;='Accom_Phase Schedule'!$E$65:$E$69)*'Accom_Phase Schedule'!$D$65:$D$69)</f>
        <v>0</v>
      </c>
      <c r="CK124" s="174" cm="1">
        <f t="array" ref="CK124">(CK123&gt;0)*SUMPRODUCT((CK2&gt;='Accom_Phase Schedule'!$E$65:$E$69)*'Accom_Phase Schedule'!$D$65:$D$69)</f>
        <v>0</v>
      </c>
      <c r="CL124" s="174" cm="1">
        <f t="array" ref="CL124">(CL123&gt;0)*SUMPRODUCT((CL2&gt;='Accom_Phase Schedule'!$E$65:$E$69)*'Accom_Phase Schedule'!$D$65:$D$69)</f>
        <v>0</v>
      </c>
      <c r="CM124" s="174" cm="1">
        <f t="array" ref="CM124">(CM123&gt;0)*SUMPRODUCT((CM2&gt;='Accom_Phase Schedule'!$E$65:$E$69)*'Accom_Phase Schedule'!$D$65:$D$69)</f>
        <v>0</v>
      </c>
      <c r="CN124" s="174" cm="1">
        <f t="array" ref="CN124">(CN123&gt;0)*SUMPRODUCT((CN2&gt;='Accom_Phase Schedule'!$E$65:$E$69)*'Accom_Phase Schedule'!$D$65:$D$69)</f>
        <v>0</v>
      </c>
      <c r="CO124" s="174" cm="1">
        <f t="array" ref="CO124">(CO123&gt;0)*SUMPRODUCT((CO2&gt;='Accom_Phase Schedule'!$E$65:$E$69)*'Accom_Phase Schedule'!$D$65:$D$69)</f>
        <v>0</v>
      </c>
      <c r="CP124" s="174" cm="1">
        <f t="array" ref="CP124">(CP123&gt;0)*SUMPRODUCT((CP2&gt;='Accom_Phase Schedule'!$E$65:$E$69)*'Accom_Phase Schedule'!$D$65:$D$69)</f>
        <v>0</v>
      </c>
      <c r="CQ124" s="174" cm="1">
        <f t="array" ref="CQ124">(CQ123&gt;0)*SUMPRODUCT((CQ2&gt;='Accom_Phase Schedule'!$E$65:$E$69)*'Accom_Phase Schedule'!$D$65:$D$69)</f>
        <v>0</v>
      </c>
      <c r="CR124" s="174" cm="1">
        <f t="array" ref="CR124">(CR123&gt;0)*SUMPRODUCT((CR2&gt;='Accom_Phase Schedule'!$E$65:$E$69)*'Accom_Phase Schedule'!$D$65:$D$69)</f>
        <v>0</v>
      </c>
      <c r="CS124" s="174" cm="1">
        <f t="array" ref="CS124">(CS123&gt;0)*SUMPRODUCT((CS2&gt;='Accom_Phase Schedule'!$E$65:$E$69)*'Accom_Phase Schedule'!$D$65:$D$69)</f>
        <v>0</v>
      </c>
      <c r="CT124" s="174" cm="1">
        <f t="array" ref="CT124">(CT123&gt;0)*SUMPRODUCT((CT2&gt;='Accom_Phase Schedule'!$E$65:$E$69)*'Accom_Phase Schedule'!$D$65:$D$69)</f>
        <v>0</v>
      </c>
      <c r="CU124" s="174" cm="1">
        <f t="array" ref="CU124">(CU123&gt;0)*SUMPRODUCT((CU2&gt;='Accom_Phase Schedule'!$E$65:$E$69)*'Accom_Phase Schedule'!$D$65:$D$69)</f>
        <v>0</v>
      </c>
      <c r="CV124" s="174" cm="1">
        <f t="array" ref="CV124">(CV123&gt;0)*SUMPRODUCT((CV2&gt;='Accom_Phase Schedule'!$E$65:$E$69)*'Accom_Phase Schedule'!$D$65:$D$69)</f>
        <v>0</v>
      </c>
      <c r="CW124" s="174" cm="1">
        <f t="array" ref="CW124">(CW123&gt;0)*SUMPRODUCT((CW2&gt;='Accom_Phase Schedule'!$E$65:$E$69)*'Accom_Phase Schedule'!$D$65:$D$69)</f>
        <v>0</v>
      </c>
      <c r="CX124" s="174" cm="1">
        <f t="array" ref="CX124">(CX123&gt;0)*SUMPRODUCT((CX2&gt;='Accom_Phase Schedule'!$E$65:$E$69)*'Accom_Phase Schedule'!$D$65:$D$69)</f>
        <v>0</v>
      </c>
      <c r="CY124" s="175" cm="1">
        <f t="array" ref="CY124">(CY123&gt;0)*SUMPRODUCT((CY2&gt;='Accom_Phase Schedule'!$E$65:$E$69)*'Accom_Phase Schedule'!$D$65:$D$69)</f>
        <v>0</v>
      </c>
    </row>
    <row r="125" spans="8:103" x14ac:dyDescent="0.25">
      <c r="H125" s="176" t="s">
        <v>130</v>
      </c>
      <c r="I125" s="177"/>
      <c r="J125" s="177"/>
      <c r="K125" s="178">
        <f>SUM(K123:K124)</f>
        <v>0</v>
      </c>
      <c r="L125" s="178">
        <f t="shared" ref="L125:BB125" si="240">SUM(L123:L124)</f>
        <v>0</v>
      </c>
      <c r="M125" s="178">
        <f t="shared" si="240"/>
        <v>0</v>
      </c>
      <c r="N125" s="178">
        <f t="shared" si="240"/>
        <v>0</v>
      </c>
      <c r="O125" s="178">
        <f t="shared" si="240"/>
        <v>0</v>
      </c>
      <c r="P125" s="178">
        <f t="shared" si="240"/>
        <v>0</v>
      </c>
      <c r="Q125" s="178">
        <f t="shared" si="240"/>
        <v>0</v>
      </c>
      <c r="R125" s="178">
        <f t="shared" si="240"/>
        <v>0</v>
      </c>
      <c r="S125" s="178">
        <f t="shared" si="240"/>
        <v>0</v>
      </c>
      <c r="T125" s="178">
        <f t="shared" si="240"/>
        <v>0</v>
      </c>
      <c r="U125" s="178">
        <f t="shared" si="240"/>
        <v>0</v>
      </c>
      <c r="V125" s="178">
        <f t="shared" si="240"/>
        <v>0</v>
      </c>
      <c r="W125" s="178">
        <f t="shared" si="240"/>
        <v>0</v>
      </c>
      <c r="X125" s="178">
        <f t="shared" si="240"/>
        <v>0</v>
      </c>
      <c r="Y125" s="178">
        <f t="shared" si="240"/>
        <v>0</v>
      </c>
      <c r="Z125" s="178">
        <f t="shared" si="240"/>
        <v>0</v>
      </c>
      <c r="AA125" s="178">
        <f t="shared" si="240"/>
        <v>0</v>
      </c>
      <c r="AB125" s="178">
        <f t="shared" si="240"/>
        <v>0</v>
      </c>
      <c r="AC125" s="178">
        <f t="shared" si="240"/>
        <v>0</v>
      </c>
      <c r="AD125" s="178">
        <f t="shared" si="240"/>
        <v>0</v>
      </c>
      <c r="AE125" s="178">
        <f t="shared" si="240"/>
        <v>0</v>
      </c>
      <c r="AF125" s="178">
        <f t="shared" si="240"/>
        <v>0</v>
      </c>
      <c r="AG125" s="178">
        <f t="shared" si="240"/>
        <v>0</v>
      </c>
      <c r="AH125" s="178">
        <f t="shared" si="240"/>
        <v>0</v>
      </c>
      <c r="AI125" s="178">
        <f t="shared" si="240"/>
        <v>163</v>
      </c>
      <c r="AJ125" s="178">
        <f t="shared" si="240"/>
        <v>276</v>
      </c>
      <c r="AK125" s="178">
        <f t="shared" si="240"/>
        <v>389</v>
      </c>
      <c r="AL125" s="178">
        <f t="shared" si="240"/>
        <v>491</v>
      </c>
      <c r="AM125" s="178">
        <f t="shared" si="240"/>
        <v>491</v>
      </c>
      <c r="AN125" s="178">
        <f t="shared" si="240"/>
        <v>491</v>
      </c>
      <c r="AO125" s="178">
        <f t="shared" si="240"/>
        <v>491</v>
      </c>
      <c r="AP125" s="178">
        <f t="shared" si="240"/>
        <v>491</v>
      </c>
      <c r="AQ125" s="178">
        <f t="shared" si="240"/>
        <v>491</v>
      </c>
      <c r="AR125" s="178">
        <f t="shared" si="240"/>
        <v>491</v>
      </c>
      <c r="AS125" s="178">
        <f t="shared" si="240"/>
        <v>491</v>
      </c>
      <c r="AT125" s="178">
        <f t="shared" si="240"/>
        <v>491</v>
      </c>
      <c r="AU125" s="178">
        <f t="shared" si="240"/>
        <v>491</v>
      </c>
      <c r="AV125" s="178">
        <f t="shared" si="240"/>
        <v>491</v>
      </c>
      <c r="AW125" s="178">
        <f t="shared" si="240"/>
        <v>491</v>
      </c>
      <c r="AX125" s="178">
        <f t="shared" si="240"/>
        <v>491</v>
      </c>
      <c r="AY125" s="178">
        <f t="shared" si="240"/>
        <v>491</v>
      </c>
      <c r="AZ125" s="178">
        <f t="shared" si="240"/>
        <v>491</v>
      </c>
      <c r="BA125" s="179">
        <f t="shared" si="240"/>
        <v>491</v>
      </c>
      <c r="BB125" s="179">
        <f t="shared" si="240"/>
        <v>491</v>
      </c>
      <c r="BC125" s="179">
        <f t="shared" ref="BC125:CY125" si="241">SUM(BC123:BC124)</f>
        <v>491</v>
      </c>
      <c r="BD125" s="179">
        <f t="shared" si="241"/>
        <v>491</v>
      </c>
      <c r="BE125" s="179">
        <f t="shared" si="241"/>
        <v>491</v>
      </c>
      <c r="BF125" s="179">
        <f t="shared" si="241"/>
        <v>491</v>
      </c>
      <c r="BG125" s="179">
        <f t="shared" si="241"/>
        <v>491</v>
      </c>
      <c r="BH125" s="179">
        <f t="shared" si="241"/>
        <v>491</v>
      </c>
      <c r="BI125" s="179">
        <f t="shared" si="241"/>
        <v>491</v>
      </c>
      <c r="BJ125" s="179">
        <f t="shared" si="241"/>
        <v>491</v>
      </c>
      <c r="BK125" s="179">
        <f t="shared" si="241"/>
        <v>491</v>
      </c>
      <c r="BL125" s="179">
        <f t="shared" si="241"/>
        <v>491</v>
      </c>
      <c r="BM125" s="179">
        <f t="shared" si="241"/>
        <v>491</v>
      </c>
      <c r="BN125" s="179">
        <f t="shared" si="241"/>
        <v>0</v>
      </c>
      <c r="BO125" s="179">
        <f t="shared" si="241"/>
        <v>0</v>
      </c>
      <c r="BP125" s="179">
        <f t="shared" si="241"/>
        <v>0</v>
      </c>
      <c r="BQ125" s="179">
        <f t="shared" si="241"/>
        <v>0</v>
      </c>
      <c r="BR125" s="179">
        <f t="shared" si="241"/>
        <v>0</v>
      </c>
      <c r="BS125" s="179">
        <f t="shared" si="241"/>
        <v>0</v>
      </c>
      <c r="BT125" s="179">
        <f t="shared" si="241"/>
        <v>0</v>
      </c>
      <c r="BU125" s="179">
        <f t="shared" si="241"/>
        <v>0</v>
      </c>
      <c r="BV125" s="179">
        <f t="shared" si="241"/>
        <v>0</v>
      </c>
      <c r="BW125" s="179">
        <f t="shared" si="241"/>
        <v>0</v>
      </c>
      <c r="BX125" s="179">
        <f t="shared" si="241"/>
        <v>0</v>
      </c>
      <c r="BY125" s="179">
        <f t="shared" si="241"/>
        <v>0</v>
      </c>
      <c r="BZ125" s="179">
        <f t="shared" si="241"/>
        <v>0</v>
      </c>
      <c r="CA125" s="179">
        <f t="shared" si="241"/>
        <v>0</v>
      </c>
      <c r="CB125" s="179">
        <f t="shared" si="241"/>
        <v>0</v>
      </c>
      <c r="CC125" s="179">
        <f t="shared" si="241"/>
        <v>0</v>
      </c>
      <c r="CD125" s="179">
        <f t="shared" si="241"/>
        <v>0</v>
      </c>
      <c r="CE125" s="179">
        <f t="shared" si="241"/>
        <v>0</v>
      </c>
      <c r="CF125" s="179">
        <f t="shared" si="241"/>
        <v>0</v>
      </c>
      <c r="CG125" s="179">
        <f t="shared" si="241"/>
        <v>0</v>
      </c>
      <c r="CH125" s="179">
        <f t="shared" si="241"/>
        <v>0</v>
      </c>
      <c r="CI125" s="179">
        <f t="shared" si="241"/>
        <v>0</v>
      </c>
      <c r="CJ125" s="179">
        <f t="shared" si="241"/>
        <v>0</v>
      </c>
      <c r="CK125" s="179">
        <f t="shared" si="241"/>
        <v>0</v>
      </c>
      <c r="CL125" s="179">
        <f t="shared" si="241"/>
        <v>0</v>
      </c>
      <c r="CM125" s="179">
        <f t="shared" si="241"/>
        <v>0</v>
      </c>
      <c r="CN125" s="179">
        <f t="shared" si="241"/>
        <v>0</v>
      </c>
      <c r="CO125" s="179">
        <f t="shared" si="241"/>
        <v>0</v>
      </c>
      <c r="CP125" s="179">
        <f t="shared" si="241"/>
        <v>0</v>
      </c>
      <c r="CQ125" s="179">
        <f t="shared" si="241"/>
        <v>0</v>
      </c>
      <c r="CR125" s="179">
        <f t="shared" si="241"/>
        <v>0</v>
      </c>
      <c r="CS125" s="179">
        <f t="shared" si="241"/>
        <v>0</v>
      </c>
      <c r="CT125" s="179">
        <f t="shared" si="241"/>
        <v>0</v>
      </c>
      <c r="CU125" s="179">
        <f t="shared" si="241"/>
        <v>0</v>
      </c>
      <c r="CV125" s="179">
        <f t="shared" si="241"/>
        <v>0</v>
      </c>
      <c r="CW125" s="179">
        <f t="shared" si="241"/>
        <v>0</v>
      </c>
      <c r="CX125" s="179">
        <f t="shared" si="241"/>
        <v>0</v>
      </c>
      <c r="CY125" s="180">
        <f t="shared" si="241"/>
        <v>0</v>
      </c>
    </row>
  </sheetData>
  <dataValidations count="1">
    <dataValidation type="list" allowBlank="1" showInputMessage="1" showErrorMessage="1" sqref="D36:D40" xr:uid="{FCE01F53-9F36-4869-B3DF-82254D072F3B}">
      <formula1>"Monthly, Quarterly, Bi-annual"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43666-424C-4340-B5A3-E5A4D8774727}">
  <dimension ref="B1:CU141"/>
  <sheetViews>
    <sheetView showZeros="0" zoomScale="85" zoomScaleNormal="85" workbookViewId="0">
      <pane ySplit="2" topLeftCell="A27" activePane="bottomLeft" state="frozen"/>
      <selection pane="bottomLeft" activeCell="K50" sqref="K50"/>
    </sheetView>
  </sheetViews>
  <sheetFormatPr defaultRowHeight="15" x14ac:dyDescent="0.25"/>
  <cols>
    <col min="1" max="1" width="9.140625" style="1"/>
    <col min="2" max="2" width="38.7109375" style="1" customWidth="1"/>
    <col min="3" max="3" width="16.140625" style="1" customWidth="1"/>
    <col min="4" max="4" width="24" style="1" customWidth="1"/>
    <col min="5" max="5" width="18.28515625" style="1" customWidth="1"/>
    <col min="6" max="6" width="9.140625" style="33"/>
    <col min="7" max="7" width="9.140625" style="1"/>
    <col min="8" max="8" width="39" style="1" bestFit="1" customWidth="1"/>
    <col min="9" max="9" width="21.28515625" style="1" customWidth="1"/>
    <col min="10" max="10" width="11.5703125" style="1" customWidth="1"/>
    <col min="11" max="99" width="11.7109375" style="1" customWidth="1"/>
    <col min="100" max="16384" width="9.140625" style="1"/>
  </cols>
  <sheetData>
    <row r="1" spans="2:99" x14ac:dyDescent="0.25">
      <c r="H1" s="2"/>
    </row>
    <row r="2" spans="2:99" x14ac:dyDescent="0.25">
      <c r="H2" s="57"/>
      <c r="I2" s="35" t="s">
        <v>23</v>
      </c>
      <c r="J2" s="2"/>
      <c r="K2" s="98">
        <f>Summary!G6</f>
        <v>44197</v>
      </c>
      <c r="L2" s="98">
        <f t="shared" ref="L2:BB2" si="0">EDATE(K2,1)</f>
        <v>44228</v>
      </c>
      <c r="M2" s="98">
        <f t="shared" si="0"/>
        <v>44256</v>
      </c>
      <c r="N2" s="98">
        <f t="shared" si="0"/>
        <v>44287</v>
      </c>
      <c r="O2" s="98">
        <f t="shared" si="0"/>
        <v>44317</v>
      </c>
      <c r="P2" s="98">
        <f t="shared" si="0"/>
        <v>44348</v>
      </c>
      <c r="Q2" s="98">
        <f t="shared" si="0"/>
        <v>44378</v>
      </c>
      <c r="R2" s="98">
        <f t="shared" si="0"/>
        <v>44409</v>
      </c>
      <c r="S2" s="98">
        <f t="shared" si="0"/>
        <v>44440</v>
      </c>
      <c r="T2" s="98">
        <f t="shared" si="0"/>
        <v>44470</v>
      </c>
      <c r="U2" s="98">
        <f t="shared" si="0"/>
        <v>44501</v>
      </c>
      <c r="V2" s="98">
        <f t="shared" si="0"/>
        <v>44531</v>
      </c>
      <c r="W2" s="98">
        <f t="shared" si="0"/>
        <v>44562</v>
      </c>
      <c r="X2" s="98">
        <f t="shared" si="0"/>
        <v>44593</v>
      </c>
      <c r="Y2" s="98">
        <f t="shared" si="0"/>
        <v>44621</v>
      </c>
      <c r="Z2" s="98">
        <f t="shared" si="0"/>
        <v>44652</v>
      </c>
      <c r="AA2" s="98">
        <f t="shared" si="0"/>
        <v>44682</v>
      </c>
      <c r="AB2" s="98">
        <f t="shared" si="0"/>
        <v>44713</v>
      </c>
      <c r="AC2" s="98">
        <f t="shared" si="0"/>
        <v>44743</v>
      </c>
      <c r="AD2" s="98">
        <f t="shared" si="0"/>
        <v>44774</v>
      </c>
      <c r="AE2" s="98">
        <f t="shared" si="0"/>
        <v>44805</v>
      </c>
      <c r="AF2" s="98">
        <f t="shared" si="0"/>
        <v>44835</v>
      </c>
      <c r="AG2" s="98">
        <f t="shared" si="0"/>
        <v>44866</v>
      </c>
      <c r="AH2" s="98">
        <f t="shared" si="0"/>
        <v>44896</v>
      </c>
      <c r="AI2" s="98">
        <f t="shared" si="0"/>
        <v>44927</v>
      </c>
      <c r="AJ2" s="98">
        <f t="shared" si="0"/>
        <v>44958</v>
      </c>
      <c r="AK2" s="98">
        <f t="shared" si="0"/>
        <v>44986</v>
      </c>
      <c r="AL2" s="98">
        <f t="shared" si="0"/>
        <v>45017</v>
      </c>
      <c r="AM2" s="98">
        <f t="shared" si="0"/>
        <v>45047</v>
      </c>
      <c r="AN2" s="98">
        <f t="shared" si="0"/>
        <v>45078</v>
      </c>
      <c r="AO2" s="98">
        <f t="shared" si="0"/>
        <v>45108</v>
      </c>
      <c r="AP2" s="98">
        <f t="shared" si="0"/>
        <v>45139</v>
      </c>
      <c r="AQ2" s="98">
        <f t="shared" si="0"/>
        <v>45170</v>
      </c>
      <c r="AR2" s="98">
        <f t="shared" si="0"/>
        <v>45200</v>
      </c>
      <c r="AS2" s="98">
        <f t="shared" si="0"/>
        <v>45231</v>
      </c>
      <c r="AT2" s="98">
        <f t="shared" si="0"/>
        <v>45261</v>
      </c>
      <c r="AU2" s="98">
        <f t="shared" si="0"/>
        <v>45292</v>
      </c>
      <c r="AV2" s="98">
        <f t="shared" si="0"/>
        <v>45323</v>
      </c>
      <c r="AW2" s="98">
        <f t="shared" si="0"/>
        <v>45352</v>
      </c>
      <c r="AX2" s="98">
        <f t="shared" si="0"/>
        <v>45383</v>
      </c>
      <c r="AY2" s="98">
        <f t="shared" si="0"/>
        <v>45413</v>
      </c>
      <c r="AZ2" s="98">
        <f t="shared" si="0"/>
        <v>45444</v>
      </c>
      <c r="BA2" s="98">
        <f t="shared" si="0"/>
        <v>45474</v>
      </c>
      <c r="BB2" s="98">
        <f t="shared" si="0"/>
        <v>45505</v>
      </c>
      <c r="BC2" s="98">
        <f t="shared" ref="BC2" si="1">EDATE(BB2,1)</f>
        <v>45536</v>
      </c>
      <c r="BD2" s="98">
        <f t="shared" ref="BD2" si="2">EDATE(BC2,1)</f>
        <v>45566</v>
      </c>
      <c r="BE2" s="98">
        <f t="shared" ref="BE2" si="3">EDATE(BD2,1)</f>
        <v>45597</v>
      </c>
      <c r="BF2" s="98">
        <f t="shared" ref="BF2" si="4">EDATE(BE2,1)</f>
        <v>45627</v>
      </c>
      <c r="BG2" s="98">
        <f t="shared" ref="BG2" si="5">EDATE(BF2,1)</f>
        <v>45658</v>
      </c>
      <c r="BH2" s="98">
        <f t="shared" ref="BH2" si="6">EDATE(BG2,1)</f>
        <v>45689</v>
      </c>
      <c r="BI2" s="98">
        <f t="shared" ref="BI2" si="7">EDATE(BH2,1)</f>
        <v>45717</v>
      </c>
      <c r="BJ2" s="98">
        <f t="shared" ref="BJ2" si="8">EDATE(BI2,1)</f>
        <v>45748</v>
      </c>
      <c r="BK2" s="98">
        <f t="shared" ref="BK2" si="9">EDATE(BJ2,1)</f>
        <v>45778</v>
      </c>
      <c r="BL2" s="98">
        <f t="shared" ref="BL2" si="10">EDATE(BK2,1)</f>
        <v>45809</v>
      </c>
      <c r="BM2" s="98">
        <f t="shared" ref="BM2" si="11">EDATE(BL2,1)</f>
        <v>45839</v>
      </c>
      <c r="BN2" s="98">
        <f t="shared" ref="BN2" si="12">EDATE(BM2,1)</f>
        <v>45870</v>
      </c>
      <c r="BO2" s="98">
        <f t="shared" ref="BO2" si="13">EDATE(BN2,1)</f>
        <v>45901</v>
      </c>
      <c r="BP2" s="98">
        <f t="shared" ref="BP2" si="14">EDATE(BO2,1)</f>
        <v>45931</v>
      </c>
      <c r="BQ2" s="98">
        <f t="shared" ref="BQ2" si="15">EDATE(BP2,1)</f>
        <v>45962</v>
      </c>
      <c r="BR2" s="98">
        <f t="shared" ref="BR2" si="16">EDATE(BQ2,1)</f>
        <v>45992</v>
      </c>
      <c r="BS2" s="98">
        <f t="shared" ref="BS2" si="17">EDATE(BR2,1)</f>
        <v>46023</v>
      </c>
      <c r="BT2" s="98">
        <f t="shared" ref="BT2" si="18">EDATE(BS2,1)</f>
        <v>46054</v>
      </c>
      <c r="BU2" s="98">
        <f t="shared" ref="BU2" si="19">EDATE(BT2,1)</f>
        <v>46082</v>
      </c>
      <c r="BV2" s="98">
        <f t="shared" ref="BV2" si="20">EDATE(BU2,1)</f>
        <v>46113</v>
      </c>
      <c r="BW2" s="98">
        <f t="shared" ref="BW2" si="21">EDATE(BV2,1)</f>
        <v>46143</v>
      </c>
      <c r="BX2" s="98">
        <f t="shared" ref="BX2" si="22">EDATE(BW2,1)</f>
        <v>46174</v>
      </c>
      <c r="BY2" s="98">
        <f t="shared" ref="BY2" si="23">EDATE(BX2,1)</f>
        <v>46204</v>
      </c>
      <c r="BZ2" s="98">
        <f t="shared" ref="BZ2" si="24">EDATE(BY2,1)</f>
        <v>46235</v>
      </c>
      <c r="CA2" s="98">
        <f t="shared" ref="CA2" si="25">EDATE(BZ2,1)</f>
        <v>46266</v>
      </c>
      <c r="CB2" s="98">
        <f t="shared" ref="CB2" si="26">EDATE(CA2,1)</f>
        <v>46296</v>
      </c>
      <c r="CC2" s="98">
        <f t="shared" ref="CC2" si="27">EDATE(CB2,1)</f>
        <v>46327</v>
      </c>
      <c r="CD2" s="98">
        <f t="shared" ref="CD2" si="28">EDATE(CC2,1)</f>
        <v>46357</v>
      </c>
      <c r="CE2" s="98">
        <f t="shared" ref="CE2" si="29">EDATE(CD2,1)</f>
        <v>46388</v>
      </c>
      <c r="CF2" s="98">
        <f t="shared" ref="CF2" si="30">EDATE(CE2,1)</f>
        <v>46419</v>
      </c>
      <c r="CG2" s="98">
        <f t="shared" ref="CG2" si="31">EDATE(CF2,1)</f>
        <v>46447</v>
      </c>
      <c r="CH2" s="98">
        <f t="shared" ref="CH2" si="32">EDATE(CG2,1)</f>
        <v>46478</v>
      </c>
      <c r="CI2" s="98">
        <f t="shared" ref="CI2" si="33">EDATE(CH2,1)</f>
        <v>46508</v>
      </c>
      <c r="CJ2" s="98">
        <f t="shared" ref="CJ2" si="34">EDATE(CI2,1)</f>
        <v>46539</v>
      </c>
      <c r="CK2" s="98">
        <f t="shared" ref="CK2" si="35">EDATE(CJ2,1)</f>
        <v>46569</v>
      </c>
      <c r="CL2" s="98">
        <f t="shared" ref="CL2" si="36">EDATE(CK2,1)</f>
        <v>46600</v>
      </c>
      <c r="CM2" s="98">
        <f t="shared" ref="CM2" si="37">EDATE(CL2,1)</f>
        <v>46631</v>
      </c>
      <c r="CN2" s="98">
        <f t="shared" ref="CN2" si="38">EDATE(CM2,1)</f>
        <v>46661</v>
      </c>
      <c r="CO2" s="98">
        <f t="shared" ref="CO2" si="39">EDATE(CN2,1)</f>
        <v>46692</v>
      </c>
      <c r="CP2" s="98">
        <f t="shared" ref="CP2" si="40">EDATE(CO2,1)</f>
        <v>46722</v>
      </c>
      <c r="CQ2" s="98">
        <f t="shared" ref="CQ2" si="41">EDATE(CP2,1)</f>
        <v>46753</v>
      </c>
      <c r="CR2" s="98">
        <f t="shared" ref="CR2" si="42">EDATE(CQ2,1)</f>
        <v>46784</v>
      </c>
      <c r="CS2" s="98">
        <f t="shared" ref="CS2" si="43">EDATE(CR2,1)</f>
        <v>46813</v>
      </c>
      <c r="CT2" s="98">
        <f t="shared" ref="CT2" si="44">EDATE(CS2,1)</f>
        <v>46844</v>
      </c>
      <c r="CU2" s="98">
        <f t="shared" ref="CU2" si="45">EDATE(CT2,1)</f>
        <v>46874</v>
      </c>
    </row>
    <row r="3" spans="2:99" s="15" customFormat="1" ht="19.5" thickBot="1" x14ac:dyDescent="0.35">
      <c r="B3" s="16" t="s">
        <v>158</v>
      </c>
      <c r="F3" s="32"/>
      <c r="H3" s="16" t="s">
        <v>159</v>
      </c>
      <c r="I3" s="39"/>
    </row>
    <row r="5" spans="2:99" ht="15.75" x14ac:dyDescent="0.25">
      <c r="B5" s="42" t="s">
        <v>10</v>
      </c>
      <c r="C5" s="42"/>
      <c r="D5" s="42"/>
      <c r="E5" s="42"/>
      <c r="F5" s="3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</row>
    <row r="6" spans="2:99" x14ac:dyDescent="0.25">
      <c r="B6" s="2"/>
      <c r="C6" s="2"/>
      <c r="D6" s="2"/>
      <c r="E6" s="2"/>
    </row>
    <row r="7" spans="2:99" x14ac:dyDescent="0.25">
      <c r="B7" s="8" t="s">
        <v>0</v>
      </c>
      <c r="C7" s="8" t="s">
        <v>1</v>
      </c>
      <c r="D7" s="8" t="s">
        <v>4</v>
      </c>
      <c r="E7" s="9" t="s">
        <v>160</v>
      </c>
      <c r="I7" s="35"/>
    </row>
    <row r="8" spans="2:99" x14ac:dyDescent="0.25">
      <c r="B8" s="5" t="s">
        <v>11</v>
      </c>
      <c r="C8" s="6">
        <v>1000</v>
      </c>
      <c r="D8" s="6" t="s">
        <v>5</v>
      </c>
      <c r="E8" s="5">
        <f ca="1">-I8</f>
        <v>8000</v>
      </c>
      <c r="H8" s="99" t="str">
        <f>B8</f>
        <v>Accountancy</v>
      </c>
      <c r="I8" s="100">
        <f ca="1">SUM(K8:CU8)</f>
        <v>-8000</v>
      </c>
      <c r="J8" s="99"/>
      <c r="K8" s="99">
        <f ca="1">(K$2&lt;'Accom_Phase Schedule'!$E$58)*IF(MOD(DATEDIF($K$2,K$2,"m"),IF($D8="monthly",1,IF($D8="Quarterly",3,6)))=0,-$C8,0)</f>
        <v>-1000</v>
      </c>
      <c r="L8" s="99">
        <f ca="1">(L$2&lt;'Accom_Phase Schedule'!$E$58)*IF(MOD(DATEDIF($K$2,L$2,"m"),IF($D8="monthly",1,IF($D8="Quarterly",3,6)))=0,-$C8,0)</f>
        <v>0</v>
      </c>
      <c r="M8" s="99">
        <f ca="1">(M$2&lt;'Accom_Phase Schedule'!$E$58)*IF(MOD(DATEDIF($K$2,M$2,"m"),IF($D8="monthly",1,IF($D8="Quarterly",3,6)))=0,-$C8,0)</f>
        <v>0</v>
      </c>
      <c r="N8" s="99">
        <f ca="1">(N$2&lt;'Accom_Phase Schedule'!$E$58)*IF(MOD(DATEDIF($K$2,N$2,"m"),IF($D8="monthly",1,IF($D8="Quarterly",3,6)))=0,-$C8,0)</f>
        <v>-1000</v>
      </c>
      <c r="O8" s="99">
        <f ca="1">(O$2&lt;'Accom_Phase Schedule'!$E$58)*IF(MOD(DATEDIF($K$2,O$2,"m"),IF($D8="monthly",1,IF($D8="Quarterly",3,6)))=0,-$C8,0)</f>
        <v>0</v>
      </c>
      <c r="P8" s="99">
        <f ca="1">(P$2&lt;'Accom_Phase Schedule'!$E$58)*IF(MOD(DATEDIF($K$2,P$2,"m"),IF($D8="monthly",1,IF($D8="Quarterly",3,6)))=0,-$C8,0)</f>
        <v>0</v>
      </c>
      <c r="Q8" s="99">
        <f ca="1">(Q$2&lt;'Accom_Phase Schedule'!$E$58)*IF(MOD(DATEDIF($K$2,Q$2,"m"),IF($D8="monthly",1,IF($D8="Quarterly",3,6)))=0,-$C8,0)</f>
        <v>-1000</v>
      </c>
      <c r="R8" s="99">
        <f ca="1">(R$2&lt;'Accom_Phase Schedule'!$E$58)*IF(MOD(DATEDIF($K$2,R$2,"m"),IF($D8="monthly",1,IF($D8="Quarterly",3,6)))=0,-$C8,0)</f>
        <v>0</v>
      </c>
      <c r="S8" s="99">
        <f ca="1">(S$2&lt;'Accom_Phase Schedule'!$E$58)*IF(MOD(DATEDIF($K$2,S$2,"m"),IF($D8="monthly",1,IF($D8="Quarterly",3,6)))=0,-$C8,0)</f>
        <v>0</v>
      </c>
      <c r="T8" s="99">
        <f ca="1">(T$2&lt;'Accom_Phase Schedule'!$E$58)*IF(MOD(DATEDIF($K$2,T$2,"m"),IF($D8="monthly",1,IF($D8="Quarterly",3,6)))=0,-$C8,0)</f>
        <v>-1000</v>
      </c>
      <c r="U8" s="99">
        <f ca="1">(U$2&lt;'Accom_Phase Schedule'!$E$58)*IF(MOD(DATEDIF($K$2,U$2,"m"),IF($D8="monthly",1,IF($D8="Quarterly",3,6)))=0,-$C8,0)</f>
        <v>0</v>
      </c>
      <c r="V8" s="99">
        <f ca="1">(V$2&lt;'Accom_Phase Schedule'!$E$58)*IF(MOD(DATEDIF($K$2,V$2,"m"),IF($D8="monthly",1,IF($D8="Quarterly",3,6)))=0,-$C8,0)</f>
        <v>0</v>
      </c>
      <c r="W8" s="99">
        <f ca="1">(W$2&lt;'Accom_Phase Schedule'!$E$58)*IF(MOD(DATEDIF($K$2,W$2,"m"),IF($D8="monthly",1,IF($D8="Quarterly",3,6)))=0,-$C8,0)</f>
        <v>-1000</v>
      </c>
      <c r="X8" s="99">
        <f ca="1">(X$2&lt;'Accom_Phase Schedule'!$E$58)*IF(MOD(DATEDIF($K$2,X$2,"m"),IF($D8="monthly",1,IF($D8="Quarterly",3,6)))=0,-$C8,0)</f>
        <v>0</v>
      </c>
      <c r="Y8" s="99">
        <f ca="1">(Y$2&lt;'Accom_Phase Schedule'!$E$58)*IF(MOD(DATEDIF($K$2,Y$2,"m"),IF($D8="monthly",1,IF($D8="Quarterly",3,6)))=0,-$C8,0)</f>
        <v>0</v>
      </c>
      <c r="Z8" s="99">
        <f ca="1">(Z$2&lt;'Accom_Phase Schedule'!$E$58)*IF(MOD(DATEDIF($K$2,Z$2,"m"),IF($D8="monthly",1,IF($D8="Quarterly",3,6)))=0,-$C8,0)</f>
        <v>-1000</v>
      </c>
      <c r="AA8" s="99">
        <f ca="1">(AA$2&lt;'Accom_Phase Schedule'!$E$58)*IF(MOD(DATEDIF($K$2,AA$2,"m"),IF($D8="monthly",1,IF($D8="Quarterly",3,6)))=0,-$C8,0)</f>
        <v>0</v>
      </c>
      <c r="AB8" s="99">
        <f ca="1">(AB$2&lt;'Accom_Phase Schedule'!$E$58)*IF(MOD(DATEDIF($K$2,AB$2,"m"),IF($D8="monthly",1,IF($D8="Quarterly",3,6)))=0,-$C8,0)</f>
        <v>0</v>
      </c>
      <c r="AC8" s="99">
        <f ca="1">(AC$2&lt;'Accom_Phase Schedule'!$E$58)*IF(MOD(DATEDIF($K$2,AC$2,"m"),IF($D8="monthly",1,IF($D8="Quarterly",3,6)))=0,-$C8,0)</f>
        <v>-1000</v>
      </c>
      <c r="AD8" s="99">
        <f ca="1">(AD$2&lt;'Accom_Phase Schedule'!$E$58)*IF(MOD(DATEDIF($K$2,AD$2,"m"),IF($D8="monthly",1,IF($D8="Quarterly",3,6)))=0,-$C8,0)</f>
        <v>0</v>
      </c>
      <c r="AE8" s="99">
        <f ca="1">(AE$2&lt;'Accom_Phase Schedule'!$E$58)*IF(MOD(DATEDIF($K$2,AE$2,"m"),IF($D8="monthly",1,IF($D8="Quarterly",3,6)))=0,-$C8,0)</f>
        <v>0</v>
      </c>
      <c r="AF8" s="99">
        <f ca="1">(AF$2&lt;'Accom_Phase Schedule'!$E$58)*IF(MOD(DATEDIF($K$2,AF$2,"m"),IF($D8="monthly",1,IF($D8="Quarterly",3,6)))=0,-$C8,0)</f>
        <v>-1000</v>
      </c>
      <c r="AG8" s="99">
        <f ca="1">(AG$2&lt;'Accom_Phase Schedule'!$E$58)*IF(MOD(DATEDIF($K$2,AG$2,"m"),IF($D8="monthly",1,IF($D8="Quarterly",3,6)))=0,-$C8,0)</f>
        <v>0</v>
      </c>
      <c r="AH8" s="99">
        <f ca="1">(AH$2&lt;'Accom_Phase Schedule'!$E$58)*IF(MOD(DATEDIF($K$2,AH$2,"m"),IF($D8="monthly",1,IF($D8="Quarterly",3,6)))=0,-$C8,0)</f>
        <v>0</v>
      </c>
      <c r="AI8" s="99">
        <f ca="1">(AI$2&lt;'Accom_Phase Schedule'!$E$58)*IF(MOD(DATEDIF($K$2,AI$2,"m"),IF($D8="monthly",1,IF($D8="Quarterly",3,6)))=0,-$C8,0)</f>
        <v>0</v>
      </c>
      <c r="AJ8" s="99">
        <f ca="1">(AJ$2&lt;'Accom_Phase Schedule'!$E$58)*IF(MOD(DATEDIF($K$2,AJ$2,"m"),IF($D8="monthly",1,IF($D8="Quarterly",3,6)))=0,-$C8,0)</f>
        <v>0</v>
      </c>
      <c r="AK8" s="99">
        <f ca="1">(AK$2&lt;'Accom_Phase Schedule'!$E$58)*IF(MOD(DATEDIF($K$2,AK$2,"m"),IF($D8="monthly",1,IF($D8="Quarterly",3,6)))=0,-$C8,0)</f>
        <v>0</v>
      </c>
      <c r="AL8" s="99">
        <f ca="1">(AL$2&lt;'Accom_Phase Schedule'!$E$58)*IF(MOD(DATEDIF($K$2,AL$2,"m"),IF($D8="monthly",1,IF($D8="Quarterly",3,6)))=0,-$C8,0)</f>
        <v>0</v>
      </c>
      <c r="AM8" s="99">
        <f ca="1">(AM$2&lt;'Accom_Phase Schedule'!$E$58)*IF(MOD(DATEDIF($K$2,AM$2,"m"),IF($D8="monthly",1,IF($D8="Quarterly",3,6)))=0,-$C8,0)</f>
        <v>0</v>
      </c>
      <c r="AN8" s="99">
        <f ca="1">(AN$2&lt;'Accom_Phase Schedule'!$E$58)*IF(MOD(DATEDIF($K$2,AN$2,"m"),IF($D8="monthly",1,IF($D8="Quarterly",3,6)))=0,-$C8,0)</f>
        <v>0</v>
      </c>
      <c r="AO8" s="99">
        <f ca="1">(AO$2&lt;'Accom_Phase Schedule'!$E$58)*IF(MOD(DATEDIF($K$2,AO$2,"m"),IF($D8="monthly",1,IF($D8="Quarterly",3,6)))=0,-$C8,0)</f>
        <v>0</v>
      </c>
      <c r="AP8" s="99">
        <f ca="1">(AP$2&lt;'Accom_Phase Schedule'!$E$58)*IF(MOD(DATEDIF($K$2,AP$2,"m"),IF($D8="monthly",1,IF($D8="Quarterly",3,6)))=0,-$C8,0)</f>
        <v>0</v>
      </c>
      <c r="AQ8" s="99">
        <f ca="1">(AQ$2&lt;'Accom_Phase Schedule'!$E$58)*IF(MOD(DATEDIF($K$2,AQ$2,"m"),IF($D8="monthly",1,IF($D8="Quarterly",3,6)))=0,-$C8,0)</f>
        <v>0</v>
      </c>
      <c r="AR8" s="99">
        <f ca="1">(AR$2&lt;'Accom_Phase Schedule'!$E$58)*IF(MOD(DATEDIF($K$2,AR$2,"m"),IF($D8="monthly",1,IF($D8="Quarterly",3,6)))=0,-$C8,0)</f>
        <v>0</v>
      </c>
      <c r="AS8" s="99">
        <f ca="1">(AS$2&lt;'Accom_Phase Schedule'!$E$58)*IF(MOD(DATEDIF($K$2,AS$2,"m"),IF($D8="monthly",1,IF($D8="Quarterly",3,6)))=0,-$C8,0)</f>
        <v>0</v>
      </c>
      <c r="AT8" s="99">
        <f ca="1">(AT$2&lt;'Accom_Phase Schedule'!$E$58)*IF(MOD(DATEDIF($K$2,AT$2,"m"),IF($D8="monthly",1,IF($D8="Quarterly",3,6)))=0,-$C8,0)</f>
        <v>0</v>
      </c>
      <c r="AU8" s="99">
        <f ca="1">(AU$2&lt;'Accom_Phase Schedule'!$E$58)*IF(MOD(DATEDIF($K$2,AU$2,"m"),IF($D8="monthly",1,IF($D8="Quarterly",3,6)))=0,-$C8,0)</f>
        <v>0</v>
      </c>
      <c r="AV8" s="99">
        <f ca="1">(AV$2&lt;'Accom_Phase Schedule'!$E$58)*IF(MOD(DATEDIF($K$2,AV$2,"m"),IF($D8="monthly",1,IF($D8="Quarterly",3,6)))=0,-$C8,0)</f>
        <v>0</v>
      </c>
      <c r="AW8" s="99">
        <f ca="1">(AW$2&lt;'Accom_Phase Schedule'!$E$58)*IF(MOD(DATEDIF($K$2,AW$2,"m"),IF($D8="monthly",1,IF($D8="Quarterly",3,6)))=0,-$C8,0)</f>
        <v>0</v>
      </c>
      <c r="AX8" s="99">
        <f ca="1">(AX$2&lt;'Accom_Phase Schedule'!$E$58)*IF(MOD(DATEDIF($K$2,AX$2,"m"),IF($D8="monthly",1,IF($D8="Quarterly",3,6)))=0,-$C8,0)</f>
        <v>0</v>
      </c>
      <c r="AY8" s="99">
        <f ca="1">(AY$2&lt;'Accom_Phase Schedule'!$E$58)*IF(MOD(DATEDIF($K$2,AY$2,"m"),IF($D8="monthly",1,IF($D8="Quarterly",3,6)))=0,-$C8,0)</f>
        <v>0</v>
      </c>
      <c r="AZ8" s="99">
        <f ca="1">(AZ$2&lt;'Accom_Phase Schedule'!$E$58)*IF(MOD(DATEDIF($K$2,AZ$2,"m"),IF($D8="monthly",1,IF($D8="Quarterly",3,6)))=0,-$C8,0)</f>
        <v>0</v>
      </c>
      <c r="BA8" s="99">
        <f ca="1">(BA$2&lt;'Accom_Phase Schedule'!$E$58)*IF(MOD(DATEDIF($K$2,BA$2,"m"),IF($D8="monthly",1,IF($D8="Quarterly",3,6)))=0,-$C8,0)</f>
        <v>0</v>
      </c>
      <c r="BB8" s="99">
        <f ca="1">(BB$2&lt;'Accom_Phase Schedule'!$E$58)*IF(MOD(DATEDIF($K$2,BB$2,"m"),IF($D8="monthly",1,IF($D8="Quarterly",3,6)))=0,-$C8,0)</f>
        <v>0</v>
      </c>
      <c r="BC8" s="99">
        <f ca="1">(BC$2&lt;'Accom_Phase Schedule'!$E$58)*IF(MOD(DATEDIF($K$2,BC$2,"m"),IF($D8="monthly",1,IF($D8="Quarterly",3,6)))=0,-$C8,0)</f>
        <v>0</v>
      </c>
      <c r="BD8" s="99">
        <f ca="1">(BD$2&lt;'Accom_Phase Schedule'!$E$58)*IF(MOD(DATEDIF($K$2,BD$2,"m"),IF($D8="monthly",1,IF($D8="Quarterly",3,6)))=0,-$C8,0)</f>
        <v>0</v>
      </c>
      <c r="BE8" s="99">
        <f ca="1">(BE$2&lt;'Accom_Phase Schedule'!$E$58)*IF(MOD(DATEDIF($K$2,BE$2,"m"),IF($D8="monthly",1,IF($D8="Quarterly",3,6)))=0,-$C8,0)</f>
        <v>0</v>
      </c>
      <c r="BF8" s="99">
        <f ca="1">(BF$2&lt;'Accom_Phase Schedule'!$E$58)*IF(MOD(DATEDIF($K$2,BF$2,"m"),IF($D8="monthly",1,IF($D8="Quarterly",3,6)))=0,-$C8,0)</f>
        <v>0</v>
      </c>
      <c r="BG8" s="99">
        <f ca="1">(BG$2&lt;'Accom_Phase Schedule'!$E$58)*IF(MOD(DATEDIF($K$2,BG$2,"m"),IF($D8="monthly",1,IF($D8="Quarterly",3,6)))=0,-$C8,0)</f>
        <v>0</v>
      </c>
      <c r="BH8" s="99">
        <f ca="1">(BH$2&lt;'Accom_Phase Schedule'!$E$58)*IF(MOD(DATEDIF($K$2,BH$2,"m"),IF($D8="monthly",1,IF($D8="Quarterly",3,6)))=0,-$C8,0)</f>
        <v>0</v>
      </c>
      <c r="BI8" s="99">
        <f ca="1">(BI$2&lt;'Accom_Phase Schedule'!$E$58)*IF(MOD(DATEDIF($K$2,BI$2,"m"),IF($D8="monthly",1,IF($D8="Quarterly",3,6)))=0,-$C8,0)</f>
        <v>0</v>
      </c>
      <c r="BJ8" s="99">
        <f ca="1">(BJ$2&lt;'Accom_Phase Schedule'!$E$58)*IF(MOD(DATEDIF($K$2,BJ$2,"m"),IF($D8="monthly",1,IF($D8="Quarterly",3,6)))=0,-$C8,0)</f>
        <v>0</v>
      </c>
      <c r="BK8" s="99">
        <f ca="1">(BK$2&lt;'Accom_Phase Schedule'!$E$58)*IF(MOD(DATEDIF($K$2,BK$2,"m"),IF($D8="monthly",1,IF($D8="Quarterly",3,6)))=0,-$C8,0)</f>
        <v>0</v>
      </c>
      <c r="BL8" s="99">
        <f ca="1">(BL$2&lt;'Accom_Phase Schedule'!$E$58)*IF(MOD(DATEDIF($K$2,BL$2,"m"),IF($D8="monthly",1,IF($D8="Quarterly",3,6)))=0,-$C8,0)</f>
        <v>0</v>
      </c>
      <c r="BM8" s="99">
        <f ca="1">(BM$2&lt;'Accom_Phase Schedule'!$E$58)*IF(MOD(DATEDIF($K$2,BM$2,"m"),IF($D8="monthly",1,IF($D8="Quarterly",3,6)))=0,-$C8,0)</f>
        <v>0</v>
      </c>
      <c r="BN8" s="99">
        <f ca="1">(BN$2&lt;'Accom_Phase Schedule'!$E$58)*IF(MOD(DATEDIF($K$2,BN$2,"m"),IF($D8="monthly",1,IF($D8="Quarterly",3,6)))=0,-$C8,0)</f>
        <v>0</v>
      </c>
      <c r="BO8" s="99">
        <f ca="1">(BO$2&lt;'Accom_Phase Schedule'!$E$58)*IF(MOD(DATEDIF($K$2,BO$2,"m"),IF($D8="monthly",1,IF($D8="Quarterly",3,6)))=0,-$C8,0)</f>
        <v>0</v>
      </c>
      <c r="BP8" s="99">
        <f ca="1">(BP$2&lt;'Accom_Phase Schedule'!$E$58)*IF(MOD(DATEDIF($K$2,BP$2,"m"),IF($D8="monthly",1,IF($D8="Quarterly",3,6)))=0,-$C8,0)</f>
        <v>0</v>
      </c>
      <c r="BQ8" s="99">
        <f ca="1">(BQ$2&lt;'Accom_Phase Schedule'!$E$58)*IF(MOD(DATEDIF($K$2,BQ$2,"m"),IF($D8="monthly",1,IF($D8="Quarterly",3,6)))=0,-$C8,0)</f>
        <v>0</v>
      </c>
      <c r="BR8" s="99">
        <f ca="1">(BR$2&lt;'Accom_Phase Schedule'!$E$58)*IF(MOD(DATEDIF($K$2,BR$2,"m"),IF($D8="monthly",1,IF($D8="Quarterly",3,6)))=0,-$C8,0)</f>
        <v>0</v>
      </c>
      <c r="BS8" s="99">
        <f ca="1">(BS$2&lt;'Accom_Phase Schedule'!$E$58)*IF(MOD(DATEDIF($K$2,BS$2,"m"),IF($D8="monthly",1,IF($D8="Quarterly",3,6)))=0,-$C8,0)</f>
        <v>0</v>
      </c>
      <c r="BT8" s="99">
        <f ca="1">(BT$2&lt;'Accom_Phase Schedule'!$E$58)*IF(MOD(DATEDIF($K$2,BT$2,"m"),IF($D8="monthly",1,IF($D8="Quarterly",3,6)))=0,-$C8,0)</f>
        <v>0</v>
      </c>
      <c r="BU8" s="99">
        <f ca="1">(BU$2&lt;'Accom_Phase Schedule'!$E$58)*IF(MOD(DATEDIF($K$2,BU$2,"m"),IF($D8="monthly",1,IF($D8="Quarterly",3,6)))=0,-$C8,0)</f>
        <v>0</v>
      </c>
      <c r="BV8" s="99">
        <f ca="1">(BV$2&lt;'Accom_Phase Schedule'!$E$58)*IF(MOD(DATEDIF($K$2,BV$2,"m"),IF($D8="monthly",1,IF($D8="Quarterly",3,6)))=0,-$C8,0)</f>
        <v>0</v>
      </c>
      <c r="BW8" s="99">
        <f ca="1">(BW$2&lt;'Accom_Phase Schedule'!$E$58)*IF(MOD(DATEDIF($K$2,BW$2,"m"),IF($D8="monthly",1,IF($D8="Quarterly",3,6)))=0,-$C8,0)</f>
        <v>0</v>
      </c>
      <c r="BX8" s="99">
        <f ca="1">(BX$2&lt;'Accom_Phase Schedule'!$E$58)*IF(MOD(DATEDIF($K$2,BX$2,"m"),IF($D8="monthly",1,IF($D8="Quarterly",3,6)))=0,-$C8,0)</f>
        <v>0</v>
      </c>
      <c r="BY8" s="99">
        <f ca="1">(BY$2&lt;'Accom_Phase Schedule'!$E$58)*IF(MOD(DATEDIF($K$2,BY$2,"m"),IF($D8="monthly",1,IF($D8="Quarterly",3,6)))=0,-$C8,0)</f>
        <v>0</v>
      </c>
      <c r="BZ8" s="99">
        <f ca="1">(BZ$2&lt;'Accom_Phase Schedule'!$E$58)*IF(MOD(DATEDIF($K$2,BZ$2,"m"),IF($D8="monthly",1,IF($D8="Quarterly",3,6)))=0,-$C8,0)</f>
        <v>0</v>
      </c>
      <c r="CA8" s="99">
        <f ca="1">(CA$2&lt;'Accom_Phase Schedule'!$E$58)*IF(MOD(DATEDIF($K$2,CA$2,"m"),IF($D8="monthly",1,IF($D8="Quarterly",3,6)))=0,-$C8,0)</f>
        <v>0</v>
      </c>
      <c r="CB8" s="99">
        <f ca="1">(CB$2&lt;'Accom_Phase Schedule'!$E$58)*IF(MOD(DATEDIF($K$2,CB$2,"m"),IF($D8="monthly",1,IF($D8="Quarterly",3,6)))=0,-$C8,0)</f>
        <v>0</v>
      </c>
      <c r="CC8" s="99">
        <f ca="1">(CC$2&lt;'Accom_Phase Schedule'!$E$58)*IF(MOD(DATEDIF($K$2,CC$2,"m"),IF($D8="monthly",1,IF($D8="Quarterly",3,6)))=0,-$C8,0)</f>
        <v>0</v>
      </c>
      <c r="CD8" s="99">
        <f ca="1">(CD$2&lt;'Accom_Phase Schedule'!$E$58)*IF(MOD(DATEDIF($K$2,CD$2,"m"),IF($D8="monthly",1,IF($D8="Quarterly",3,6)))=0,-$C8,0)</f>
        <v>0</v>
      </c>
      <c r="CE8" s="99">
        <f ca="1">(CE$2&lt;'Accom_Phase Schedule'!$E$58)*IF(MOD(DATEDIF($K$2,CE$2,"m"),IF($D8="monthly",1,IF($D8="Quarterly",3,6)))=0,-$C8,0)</f>
        <v>0</v>
      </c>
      <c r="CF8" s="99">
        <f ca="1">(CF$2&lt;'Accom_Phase Schedule'!$E$58)*IF(MOD(DATEDIF($K$2,CF$2,"m"),IF($D8="monthly",1,IF($D8="Quarterly",3,6)))=0,-$C8,0)</f>
        <v>0</v>
      </c>
      <c r="CG8" s="99">
        <f ca="1">(CG$2&lt;'Accom_Phase Schedule'!$E$58)*IF(MOD(DATEDIF($K$2,CG$2,"m"),IF($D8="monthly",1,IF($D8="Quarterly",3,6)))=0,-$C8,0)</f>
        <v>0</v>
      </c>
      <c r="CH8" s="99">
        <f ca="1">(CH$2&lt;'Accom_Phase Schedule'!$E$58)*IF(MOD(DATEDIF($K$2,CH$2,"m"),IF($D8="monthly",1,IF($D8="Quarterly",3,6)))=0,-$C8,0)</f>
        <v>0</v>
      </c>
      <c r="CI8" s="99">
        <f ca="1">(CI$2&lt;'Accom_Phase Schedule'!$E$58)*IF(MOD(DATEDIF($K$2,CI$2,"m"),IF($D8="monthly",1,IF($D8="Quarterly",3,6)))=0,-$C8,0)</f>
        <v>0</v>
      </c>
      <c r="CJ8" s="99">
        <f ca="1">(CJ$2&lt;'Accom_Phase Schedule'!$E$58)*IF(MOD(DATEDIF($K$2,CJ$2,"m"),IF($D8="monthly",1,IF($D8="Quarterly",3,6)))=0,-$C8,0)</f>
        <v>0</v>
      </c>
      <c r="CK8" s="99">
        <f ca="1">(CK$2&lt;'Accom_Phase Schedule'!$E$58)*IF(MOD(DATEDIF($K$2,CK$2,"m"),IF($D8="monthly",1,IF($D8="Quarterly",3,6)))=0,-$C8,0)</f>
        <v>0</v>
      </c>
      <c r="CL8" s="99">
        <f ca="1">(CL$2&lt;'Accom_Phase Schedule'!$E$58)*IF(MOD(DATEDIF($K$2,CL$2,"m"),IF($D8="monthly",1,IF($D8="Quarterly",3,6)))=0,-$C8,0)</f>
        <v>0</v>
      </c>
      <c r="CM8" s="99">
        <f ca="1">(CM$2&lt;'Accom_Phase Schedule'!$E$58)*IF(MOD(DATEDIF($K$2,CM$2,"m"),IF($D8="monthly",1,IF($D8="Quarterly",3,6)))=0,-$C8,0)</f>
        <v>0</v>
      </c>
      <c r="CN8" s="99">
        <f ca="1">(CN$2&lt;'Accom_Phase Schedule'!$E$58)*IF(MOD(DATEDIF($K$2,CN$2,"m"),IF($D8="monthly",1,IF($D8="Quarterly",3,6)))=0,-$C8,0)</f>
        <v>0</v>
      </c>
      <c r="CO8" s="99">
        <f ca="1">(CO$2&lt;'Accom_Phase Schedule'!$E$58)*IF(MOD(DATEDIF($K$2,CO$2,"m"),IF($D8="monthly",1,IF($D8="Quarterly",3,6)))=0,-$C8,0)</f>
        <v>0</v>
      </c>
      <c r="CP8" s="99">
        <f ca="1">(CP$2&lt;'Accom_Phase Schedule'!$E$58)*IF(MOD(DATEDIF($K$2,CP$2,"m"),IF($D8="monthly",1,IF($D8="Quarterly",3,6)))=0,-$C8,0)</f>
        <v>0</v>
      </c>
      <c r="CQ8" s="99">
        <f ca="1">(CQ$2&lt;'Accom_Phase Schedule'!$E$58)*IF(MOD(DATEDIF($K$2,CQ$2,"m"),IF($D8="monthly",1,IF($D8="Quarterly",3,6)))=0,-$C8,0)</f>
        <v>0</v>
      </c>
      <c r="CR8" s="99">
        <f ca="1">(CR$2&lt;'Accom_Phase Schedule'!$E$58)*IF(MOD(DATEDIF($K$2,CR$2,"m"),IF($D8="monthly",1,IF($D8="Quarterly",3,6)))=0,-$C8,0)</f>
        <v>0</v>
      </c>
      <c r="CS8" s="99">
        <f ca="1">(CS$2&lt;'Accom_Phase Schedule'!$E$58)*IF(MOD(DATEDIF($K$2,CS$2,"m"),IF($D8="monthly",1,IF($D8="Quarterly",3,6)))=0,-$C8,0)</f>
        <v>0</v>
      </c>
      <c r="CT8" s="99">
        <f ca="1">(CT$2&lt;'Accom_Phase Schedule'!$E$58)*IF(MOD(DATEDIF($K$2,CT$2,"m"),IF($D8="monthly",1,IF($D8="Quarterly",3,6)))=0,-$C8,0)</f>
        <v>0</v>
      </c>
      <c r="CU8" s="99">
        <f ca="1">(CU$2&lt;'Accom_Phase Schedule'!$E$58)*IF(MOD(DATEDIF($K$2,CU$2,"m"),IF($D8="monthly",1,IF($D8="Quarterly",3,6)))=0,-$C8,0)</f>
        <v>0</v>
      </c>
    </row>
    <row r="9" spans="2:99" x14ac:dyDescent="0.25">
      <c r="B9" s="5" t="s">
        <v>12</v>
      </c>
      <c r="C9" s="6">
        <v>1500</v>
      </c>
      <c r="D9" s="6" t="s">
        <v>7</v>
      </c>
      <c r="E9" s="5">
        <f t="shared" ref="E9:E11" ca="1" si="46">-I9</f>
        <v>6000</v>
      </c>
      <c r="H9" s="1" t="str">
        <f t="shared" ref="H9:H11" si="47">B9</f>
        <v>Insurance</v>
      </c>
      <c r="I9" s="2">
        <f ca="1">SUM(K9:CU9)</f>
        <v>-6000</v>
      </c>
      <c r="K9" s="1">
        <f ca="1">(K$2&lt;'Accom_Phase Schedule'!$E$58)*IF(MOD(DATEDIF($K$2,K$2,"m"),IF($D9="monthly",1,IF($D9="Quarterly",3,6)))=0,-$C9,0)</f>
        <v>-1500</v>
      </c>
      <c r="L9" s="1">
        <f ca="1">(L$2&lt;'Accom_Phase Schedule'!$E$58)*IF(MOD(DATEDIF($K$2,L$2,"m"),IF($D9="monthly",1,IF($D9="Quarterly",3,6)))=0,-$C9,0)</f>
        <v>0</v>
      </c>
      <c r="M9" s="1">
        <f ca="1">(M$2&lt;'Accom_Phase Schedule'!$E$58)*IF(MOD(DATEDIF($K$2,M$2,"m"),IF($D9="monthly",1,IF($D9="Quarterly",3,6)))=0,-$C9,0)</f>
        <v>0</v>
      </c>
      <c r="N9" s="1">
        <f ca="1">(N$2&lt;'Accom_Phase Schedule'!$E$58)*IF(MOD(DATEDIF($K$2,N$2,"m"),IF($D9="monthly",1,IF($D9="Quarterly",3,6)))=0,-$C9,0)</f>
        <v>0</v>
      </c>
      <c r="O9" s="1">
        <f ca="1">(O$2&lt;'Accom_Phase Schedule'!$E$58)*IF(MOD(DATEDIF($K$2,O$2,"m"),IF($D9="monthly",1,IF($D9="Quarterly",3,6)))=0,-$C9,0)</f>
        <v>0</v>
      </c>
      <c r="P9" s="1">
        <f ca="1">(P$2&lt;'Accom_Phase Schedule'!$E$58)*IF(MOD(DATEDIF($K$2,P$2,"m"),IF($D9="monthly",1,IF($D9="Quarterly",3,6)))=0,-$C9,0)</f>
        <v>0</v>
      </c>
      <c r="Q9" s="1">
        <f ca="1">(Q$2&lt;'Accom_Phase Schedule'!$E$58)*IF(MOD(DATEDIF($K$2,Q$2,"m"),IF($D9="monthly",1,IF($D9="Quarterly",3,6)))=0,-$C9,0)</f>
        <v>-1500</v>
      </c>
      <c r="R9" s="1">
        <f ca="1">(R$2&lt;'Accom_Phase Schedule'!$E$58)*IF(MOD(DATEDIF($K$2,R$2,"m"),IF($D9="monthly",1,IF($D9="Quarterly",3,6)))=0,-$C9,0)</f>
        <v>0</v>
      </c>
      <c r="S9" s="1">
        <f ca="1">(S$2&lt;'Accom_Phase Schedule'!$E$58)*IF(MOD(DATEDIF($K$2,S$2,"m"),IF($D9="monthly",1,IF($D9="Quarterly",3,6)))=0,-$C9,0)</f>
        <v>0</v>
      </c>
      <c r="T9" s="1">
        <f ca="1">(T$2&lt;'Accom_Phase Schedule'!$E$58)*IF(MOD(DATEDIF($K$2,T$2,"m"),IF($D9="monthly",1,IF($D9="Quarterly",3,6)))=0,-$C9,0)</f>
        <v>0</v>
      </c>
      <c r="U9" s="1">
        <f ca="1">(U$2&lt;'Accom_Phase Schedule'!$E$58)*IF(MOD(DATEDIF($K$2,U$2,"m"),IF($D9="monthly",1,IF($D9="Quarterly",3,6)))=0,-$C9,0)</f>
        <v>0</v>
      </c>
      <c r="V9" s="1">
        <f ca="1">(V$2&lt;'Accom_Phase Schedule'!$E$58)*IF(MOD(DATEDIF($K$2,V$2,"m"),IF($D9="monthly",1,IF($D9="Quarterly",3,6)))=0,-$C9,0)</f>
        <v>0</v>
      </c>
      <c r="W9" s="1">
        <f ca="1">(W$2&lt;'Accom_Phase Schedule'!$E$58)*IF(MOD(DATEDIF($K$2,W$2,"m"),IF($D9="monthly",1,IF($D9="Quarterly",3,6)))=0,-$C9,0)</f>
        <v>-1500</v>
      </c>
      <c r="X9" s="1">
        <f ca="1">(X$2&lt;'Accom_Phase Schedule'!$E$58)*IF(MOD(DATEDIF($K$2,X$2,"m"),IF($D9="monthly",1,IF($D9="Quarterly",3,6)))=0,-$C9,0)</f>
        <v>0</v>
      </c>
      <c r="Y9" s="1">
        <f ca="1">(Y$2&lt;'Accom_Phase Schedule'!$E$58)*IF(MOD(DATEDIF($K$2,Y$2,"m"),IF($D9="monthly",1,IF($D9="Quarterly",3,6)))=0,-$C9,0)</f>
        <v>0</v>
      </c>
      <c r="Z9" s="1">
        <f ca="1">(Z$2&lt;'Accom_Phase Schedule'!$E$58)*IF(MOD(DATEDIF($K$2,Z$2,"m"),IF($D9="monthly",1,IF($D9="Quarterly",3,6)))=0,-$C9,0)</f>
        <v>0</v>
      </c>
      <c r="AA9" s="1">
        <f ca="1">(AA$2&lt;'Accom_Phase Schedule'!$E$58)*IF(MOD(DATEDIF($K$2,AA$2,"m"),IF($D9="monthly",1,IF($D9="Quarterly",3,6)))=0,-$C9,0)</f>
        <v>0</v>
      </c>
      <c r="AB9" s="1">
        <f ca="1">(AB$2&lt;'Accom_Phase Schedule'!$E$58)*IF(MOD(DATEDIF($K$2,AB$2,"m"),IF($D9="monthly",1,IF($D9="Quarterly",3,6)))=0,-$C9,0)</f>
        <v>0</v>
      </c>
      <c r="AC9" s="1">
        <f ca="1">(AC$2&lt;'Accom_Phase Schedule'!$E$58)*IF(MOD(DATEDIF($K$2,AC$2,"m"),IF($D9="monthly",1,IF($D9="Quarterly",3,6)))=0,-$C9,0)</f>
        <v>-1500</v>
      </c>
      <c r="AD9" s="1">
        <f ca="1">(AD$2&lt;'Accom_Phase Schedule'!$E$58)*IF(MOD(DATEDIF($K$2,AD$2,"m"),IF($D9="monthly",1,IF($D9="Quarterly",3,6)))=0,-$C9,0)</f>
        <v>0</v>
      </c>
      <c r="AE9" s="1">
        <f ca="1">(AE$2&lt;'Accom_Phase Schedule'!$E$58)*IF(MOD(DATEDIF($K$2,AE$2,"m"),IF($D9="monthly",1,IF($D9="Quarterly",3,6)))=0,-$C9,0)</f>
        <v>0</v>
      </c>
      <c r="AF9" s="1">
        <f ca="1">(AF$2&lt;'Accom_Phase Schedule'!$E$58)*IF(MOD(DATEDIF($K$2,AF$2,"m"),IF($D9="monthly",1,IF($D9="Quarterly",3,6)))=0,-$C9,0)</f>
        <v>0</v>
      </c>
      <c r="AG9" s="1">
        <f ca="1">(AG$2&lt;'Accom_Phase Schedule'!$E$58)*IF(MOD(DATEDIF($K$2,AG$2,"m"),IF($D9="monthly",1,IF($D9="Quarterly",3,6)))=0,-$C9,0)</f>
        <v>0</v>
      </c>
      <c r="AH9" s="1">
        <f ca="1">(AH$2&lt;'Accom_Phase Schedule'!$E$58)*IF(MOD(DATEDIF($K$2,AH$2,"m"),IF($D9="monthly",1,IF($D9="Quarterly",3,6)))=0,-$C9,0)</f>
        <v>0</v>
      </c>
      <c r="AI9" s="1">
        <f ca="1">(AI$2&lt;'Accom_Phase Schedule'!$E$58)*IF(MOD(DATEDIF($K$2,AI$2,"m"),IF($D9="monthly",1,IF($D9="Quarterly",3,6)))=0,-$C9,0)</f>
        <v>0</v>
      </c>
      <c r="AJ9" s="1">
        <f ca="1">(AJ$2&lt;'Accom_Phase Schedule'!$E$58)*IF(MOD(DATEDIF($K$2,AJ$2,"m"),IF($D9="monthly",1,IF($D9="Quarterly",3,6)))=0,-$C9,0)</f>
        <v>0</v>
      </c>
      <c r="AK9" s="1">
        <f ca="1">(AK$2&lt;'Accom_Phase Schedule'!$E$58)*IF(MOD(DATEDIF($K$2,AK$2,"m"),IF($D9="monthly",1,IF($D9="Quarterly",3,6)))=0,-$C9,0)</f>
        <v>0</v>
      </c>
      <c r="AL9" s="1">
        <f ca="1">(AL$2&lt;'Accom_Phase Schedule'!$E$58)*IF(MOD(DATEDIF($K$2,AL$2,"m"),IF($D9="monthly",1,IF($D9="Quarterly",3,6)))=0,-$C9,0)</f>
        <v>0</v>
      </c>
      <c r="AM9" s="1">
        <f ca="1">(AM$2&lt;'Accom_Phase Schedule'!$E$58)*IF(MOD(DATEDIF($K$2,AM$2,"m"),IF($D9="monthly",1,IF($D9="Quarterly",3,6)))=0,-$C9,0)</f>
        <v>0</v>
      </c>
      <c r="AN9" s="1">
        <f ca="1">(AN$2&lt;'Accom_Phase Schedule'!$E$58)*IF(MOD(DATEDIF($K$2,AN$2,"m"),IF($D9="monthly",1,IF($D9="Quarterly",3,6)))=0,-$C9,0)</f>
        <v>0</v>
      </c>
      <c r="AO9" s="1">
        <f ca="1">(AO$2&lt;'Accom_Phase Schedule'!$E$58)*IF(MOD(DATEDIF($K$2,AO$2,"m"),IF($D9="monthly",1,IF($D9="Quarterly",3,6)))=0,-$C9,0)</f>
        <v>0</v>
      </c>
      <c r="AP9" s="1">
        <f ca="1">(AP$2&lt;'Accom_Phase Schedule'!$E$58)*IF(MOD(DATEDIF($K$2,AP$2,"m"),IF($D9="monthly",1,IF($D9="Quarterly",3,6)))=0,-$C9,0)</f>
        <v>0</v>
      </c>
      <c r="AQ9" s="1">
        <f ca="1">(AQ$2&lt;'Accom_Phase Schedule'!$E$58)*IF(MOD(DATEDIF($K$2,AQ$2,"m"),IF($D9="monthly",1,IF($D9="Quarterly",3,6)))=0,-$C9,0)</f>
        <v>0</v>
      </c>
      <c r="AR9" s="1">
        <f ca="1">(AR$2&lt;'Accom_Phase Schedule'!$E$58)*IF(MOD(DATEDIF($K$2,AR$2,"m"),IF($D9="monthly",1,IF($D9="Quarterly",3,6)))=0,-$C9,0)</f>
        <v>0</v>
      </c>
      <c r="AS9" s="1">
        <f ca="1">(AS$2&lt;'Accom_Phase Schedule'!$E$58)*IF(MOD(DATEDIF($K$2,AS$2,"m"),IF($D9="monthly",1,IF($D9="Quarterly",3,6)))=0,-$C9,0)</f>
        <v>0</v>
      </c>
      <c r="AT9" s="1">
        <f ca="1">(AT$2&lt;'Accom_Phase Schedule'!$E$58)*IF(MOD(DATEDIF($K$2,AT$2,"m"),IF($D9="monthly",1,IF($D9="Quarterly",3,6)))=0,-$C9,0)</f>
        <v>0</v>
      </c>
      <c r="AU9" s="1">
        <f ca="1">(AU$2&lt;'Accom_Phase Schedule'!$E$58)*IF(MOD(DATEDIF($K$2,AU$2,"m"),IF($D9="monthly",1,IF($D9="Quarterly",3,6)))=0,-$C9,0)</f>
        <v>0</v>
      </c>
      <c r="AV9" s="1">
        <f ca="1">(AV$2&lt;'Accom_Phase Schedule'!$E$58)*IF(MOD(DATEDIF($K$2,AV$2,"m"),IF($D9="monthly",1,IF($D9="Quarterly",3,6)))=0,-$C9,0)</f>
        <v>0</v>
      </c>
      <c r="AW9" s="1">
        <f ca="1">(AW$2&lt;'Accom_Phase Schedule'!$E$58)*IF(MOD(DATEDIF($K$2,AW$2,"m"),IF($D9="monthly",1,IF($D9="Quarterly",3,6)))=0,-$C9,0)</f>
        <v>0</v>
      </c>
      <c r="AX9" s="1">
        <f ca="1">(AX$2&lt;'Accom_Phase Schedule'!$E$58)*IF(MOD(DATEDIF($K$2,AX$2,"m"),IF($D9="monthly",1,IF($D9="Quarterly",3,6)))=0,-$C9,0)</f>
        <v>0</v>
      </c>
      <c r="AY9" s="1">
        <f ca="1">(AY$2&lt;'Accom_Phase Schedule'!$E$58)*IF(MOD(DATEDIF($K$2,AY$2,"m"),IF($D9="monthly",1,IF($D9="Quarterly",3,6)))=0,-$C9,0)</f>
        <v>0</v>
      </c>
      <c r="AZ9" s="1">
        <f ca="1">(AZ$2&lt;'Accom_Phase Schedule'!$E$58)*IF(MOD(DATEDIF($K$2,AZ$2,"m"),IF($D9="monthly",1,IF($D9="Quarterly",3,6)))=0,-$C9,0)</f>
        <v>0</v>
      </c>
      <c r="BA9" s="1">
        <f ca="1">(BA$2&lt;'Accom_Phase Schedule'!$E$58)*IF(MOD(DATEDIF($K$2,BA$2,"m"),IF($D9="monthly",1,IF($D9="Quarterly",3,6)))=0,-$C9,0)</f>
        <v>0</v>
      </c>
      <c r="BB9" s="1">
        <f ca="1">(BB$2&lt;'Accom_Phase Schedule'!$E$58)*IF(MOD(DATEDIF($K$2,BB$2,"m"),IF($D9="monthly",1,IF($D9="Quarterly",3,6)))=0,-$C9,0)</f>
        <v>0</v>
      </c>
      <c r="BC9" s="1">
        <f ca="1">(BC$2&lt;'Accom_Phase Schedule'!$E$58)*IF(MOD(DATEDIF($K$2,BC$2,"m"),IF($D9="monthly",1,IF($D9="Quarterly",3,6)))=0,-$C9,0)</f>
        <v>0</v>
      </c>
      <c r="BD9" s="1">
        <f ca="1">(BD$2&lt;'Accom_Phase Schedule'!$E$58)*IF(MOD(DATEDIF($K$2,BD$2,"m"),IF($D9="monthly",1,IF($D9="Quarterly",3,6)))=0,-$C9,0)</f>
        <v>0</v>
      </c>
      <c r="BE9" s="1">
        <f ca="1">(BE$2&lt;'Accom_Phase Schedule'!$E$58)*IF(MOD(DATEDIF($K$2,BE$2,"m"),IF($D9="monthly",1,IF($D9="Quarterly",3,6)))=0,-$C9,0)</f>
        <v>0</v>
      </c>
      <c r="BF9" s="1">
        <f ca="1">(BF$2&lt;'Accom_Phase Schedule'!$E$58)*IF(MOD(DATEDIF($K$2,BF$2,"m"),IF($D9="monthly",1,IF($D9="Quarterly",3,6)))=0,-$C9,0)</f>
        <v>0</v>
      </c>
      <c r="BG9" s="1">
        <f ca="1">(BG$2&lt;'Accom_Phase Schedule'!$E$58)*IF(MOD(DATEDIF($K$2,BG$2,"m"),IF($D9="monthly",1,IF($D9="Quarterly",3,6)))=0,-$C9,0)</f>
        <v>0</v>
      </c>
      <c r="BH9" s="1">
        <f ca="1">(BH$2&lt;'Accom_Phase Schedule'!$E$58)*IF(MOD(DATEDIF($K$2,BH$2,"m"),IF($D9="monthly",1,IF($D9="Quarterly",3,6)))=0,-$C9,0)</f>
        <v>0</v>
      </c>
      <c r="BI9" s="1">
        <f ca="1">(BI$2&lt;'Accom_Phase Schedule'!$E$58)*IF(MOD(DATEDIF($K$2,BI$2,"m"),IF($D9="monthly",1,IF($D9="Quarterly",3,6)))=0,-$C9,0)</f>
        <v>0</v>
      </c>
      <c r="BJ9" s="1">
        <f ca="1">(BJ$2&lt;'Accom_Phase Schedule'!$E$58)*IF(MOD(DATEDIF($K$2,BJ$2,"m"),IF($D9="monthly",1,IF($D9="Quarterly",3,6)))=0,-$C9,0)</f>
        <v>0</v>
      </c>
      <c r="BK9" s="1">
        <f ca="1">(BK$2&lt;'Accom_Phase Schedule'!$E$58)*IF(MOD(DATEDIF($K$2,BK$2,"m"),IF($D9="monthly",1,IF($D9="Quarterly",3,6)))=0,-$C9,0)</f>
        <v>0</v>
      </c>
      <c r="BL9" s="1">
        <f ca="1">(BL$2&lt;'Accom_Phase Schedule'!$E$58)*IF(MOD(DATEDIF($K$2,BL$2,"m"),IF($D9="monthly",1,IF($D9="Quarterly",3,6)))=0,-$C9,0)</f>
        <v>0</v>
      </c>
      <c r="BM9" s="1">
        <f ca="1">(BM$2&lt;'Accom_Phase Schedule'!$E$58)*IF(MOD(DATEDIF($K$2,BM$2,"m"),IF($D9="monthly",1,IF($D9="Quarterly",3,6)))=0,-$C9,0)</f>
        <v>0</v>
      </c>
      <c r="BN9" s="1">
        <f ca="1">(BN$2&lt;'Accom_Phase Schedule'!$E$58)*IF(MOD(DATEDIF($K$2,BN$2,"m"),IF($D9="monthly",1,IF($D9="Quarterly",3,6)))=0,-$C9,0)</f>
        <v>0</v>
      </c>
      <c r="BO9" s="1">
        <f ca="1">(BO$2&lt;'Accom_Phase Schedule'!$E$58)*IF(MOD(DATEDIF($K$2,BO$2,"m"),IF($D9="monthly",1,IF($D9="Quarterly",3,6)))=0,-$C9,0)</f>
        <v>0</v>
      </c>
      <c r="BP9" s="1">
        <f ca="1">(BP$2&lt;'Accom_Phase Schedule'!$E$58)*IF(MOD(DATEDIF($K$2,BP$2,"m"),IF($D9="monthly",1,IF($D9="Quarterly",3,6)))=0,-$C9,0)</f>
        <v>0</v>
      </c>
      <c r="BQ9" s="1">
        <f ca="1">(BQ$2&lt;'Accom_Phase Schedule'!$E$58)*IF(MOD(DATEDIF($K$2,BQ$2,"m"),IF($D9="monthly",1,IF($D9="Quarterly",3,6)))=0,-$C9,0)</f>
        <v>0</v>
      </c>
      <c r="BR9" s="1">
        <f ca="1">(BR$2&lt;'Accom_Phase Schedule'!$E$58)*IF(MOD(DATEDIF($K$2,BR$2,"m"),IF($D9="monthly",1,IF($D9="Quarterly",3,6)))=0,-$C9,0)</f>
        <v>0</v>
      </c>
      <c r="BS9" s="1">
        <f ca="1">(BS$2&lt;'Accom_Phase Schedule'!$E$58)*IF(MOD(DATEDIF($K$2,BS$2,"m"),IF($D9="monthly",1,IF($D9="Quarterly",3,6)))=0,-$C9,0)</f>
        <v>0</v>
      </c>
      <c r="BT9" s="1">
        <f ca="1">(BT$2&lt;'Accom_Phase Schedule'!$E$58)*IF(MOD(DATEDIF($K$2,BT$2,"m"),IF($D9="monthly",1,IF($D9="Quarterly",3,6)))=0,-$C9,0)</f>
        <v>0</v>
      </c>
      <c r="BU9" s="1">
        <f ca="1">(BU$2&lt;'Accom_Phase Schedule'!$E$58)*IF(MOD(DATEDIF($K$2,BU$2,"m"),IF($D9="monthly",1,IF($D9="Quarterly",3,6)))=0,-$C9,0)</f>
        <v>0</v>
      </c>
      <c r="BV9" s="1">
        <f ca="1">(BV$2&lt;'Accom_Phase Schedule'!$E$58)*IF(MOD(DATEDIF($K$2,BV$2,"m"),IF($D9="monthly",1,IF($D9="Quarterly",3,6)))=0,-$C9,0)</f>
        <v>0</v>
      </c>
      <c r="BW9" s="1">
        <f ca="1">(BW$2&lt;'Accom_Phase Schedule'!$E$58)*IF(MOD(DATEDIF($K$2,BW$2,"m"),IF($D9="monthly",1,IF($D9="Quarterly",3,6)))=0,-$C9,0)</f>
        <v>0</v>
      </c>
      <c r="BX9" s="1">
        <f ca="1">(BX$2&lt;'Accom_Phase Schedule'!$E$58)*IF(MOD(DATEDIF($K$2,BX$2,"m"),IF($D9="monthly",1,IF($D9="Quarterly",3,6)))=0,-$C9,0)</f>
        <v>0</v>
      </c>
      <c r="BY9" s="1">
        <f ca="1">(BY$2&lt;'Accom_Phase Schedule'!$E$58)*IF(MOD(DATEDIF($K$2,BY$2,"m"),IF($D9="monthly",1,IF($D9="Quarterly",3,6)))=0,-$C9,0)</f>
        <v>0</v>
      </c>
      <c r="BZ9" s="1">
        <f ca="1">(BZ$2&lt;'Accom_Phase Schedule'!$E$58)*IF(MOD(DATEDIF($K$2,BZ$2,"m"),IF($D9="monthly",1,IF($D9="Quarterly",3,6)))=0,-$C9,0)</f>
        <v>0</v>
      </c>
      <c r="CA9" s="1">
        <f ca="1">(CA$2&lt;'Accom_Phase Schedule'!$E$58)*IF(MOD(DATEDIF($K$2,CA$2,"m"),IF($D9="monthly",1,IF($D9="Quarterly",3,6)))=0,-$C9,0)</f>
        <v>0</v>
      </c>
      <c r="CB9" s="1">
        <f ca="1">(CB$2&lt;'Accom_Phase Schedule'!$E$58)*IF(MOD(DATEDIF($K$2,CB$2,"m"),IF($D9="monthly",1,IF($D9="Quarterly",3,6)))=0,-$C9,0)</f>
        <v>0</v>
      </c>
      <c r="CC9" s="1">
        <f ca="1">(CC$2&lt;'Accom_Phase Schedule'!$E$58)*IF(MOD(DATEDIF($K$2,CC$2,"m"),IF($D9="monthly",1,IF($D9="Quarterly",3,6)))=0,-$C9,0)</f>
        <v>0</v>
      </c>
      <c r="CD9" s="1">
        <f ca="1">(CD$2&lt;'Accom_Phase Schedule'!$E$58)*IF(MOD(DATEDIF($K$2,CD$2,"m"),IF($D9="monthly",1,IF($D9="Quarterly",3,6)))=0,-$C9,0)</f>
        <v>0</v>
      </c>
      <c r="CE9" s="1">
        <f ca="1">(CE$2&lt;'Accom_Phase Schedule'!$E$58)*IF(MOD(DATEDIF($K$2,CE$2,"m"),IF($D9="monthly",1,IF($D9="Quarterly",3,6)))=0,-$C9,0)</f>
        <v>0</v>
      </c>
      <c r="CF9" s="1">
        <f ca="1">(CF$2&lt;'Accom_Phase Schedule'!$E$58)*IF(MOD(DATEDIF($K$2,CF$2,"m"),IF($D9="monthly",1,IF($D9="Quarterly",3,6)))=0,-$C9,0)</f>
        <v>0</v>
      </c>
      <c r="CG9" s="1">
        <f ca="1">(CG$2&lt;'Accom_Phase Schedule'!$E$58)*IF(MOD(DATEDIF($K$2,CG$2,"m"),IF($D9="monthly",1,IF($D9="Quarterly",3,6)))=0,-$C9,0)</f>
        <v>0</v>
      </c>
      <c r="CH9" s="1">
        <f ca="1">(CH$2&lt;'Accom_Phase Schedule'!$E$58)*IF(MOD(DATEDIF($K$2,CH$2,"m"),IF($D9="monthly",1,IF($D9="Quarterly",3,6)))=0,-$C9,0)</f>
        <v>0</v>
      </c>
      <c r="CI9" s="1">
        <f ca="1">(CI$2&lt;'Accom_Phase Schedule'!$E$58)*IF(MOD(DATEDIF($K$2,CI$2,"m"),IF($D9="monthly",1,IF($D9="Quarterly",3,6)))=0,-$C9,0)</f>
        <v>0</v>
      </c>
      <c r="CJ9" s="1">
        <f ca="1">(CJ$2&lt;'Accom_Phase Schedule'!$E$58)*IF(MOD(DATEDIF($K$2,CJ$2,"m"),IF($D9="monthly",1,IF($D9="Quarterly",3,6)))=0,-$C9,0)</f>
        <v>0</v>
      </c>
      <c r="CK9" s="1">
        <f ca="1">(CK$2&lt;'Accom_Phase Schedule'!$E$58)*IF(MOD(DATEDIF($K$2,CK$2,"m"),IF($D9="monthly",1,IF($D9="Quarterly",3,6)))=0,-$C9,0)</f>
        <v>0</v>
      </c>
      <c r="CL9" s="1">
        <f ca="1">(CL$2&lt;'Accom_Phase Schedule'!$E$58)*IF(MOD(DATEDIF($K$2,CL$2,"m"),IF($D9="monthly",1,IF($D9="Quarterly",3,6)))=0,-$C9,0)</f>
        <v>0</v>
      </c>
      <c r="CM9" s="1">
        <f ca="1">(CM$2&lt;'Accom_Phase Schedule'!$E$58)*IF(MOD(DATEDIF($K$2,CM$2,"m"),IF($D9="monthly",1,IF($D9="Quarterly",3,6)))=0,-$C9,0)</f>
        <v>0</v>
      </c>
      <c r="CN9" s="1">
        <f ca="1">(CN$2&lt;'Accom_Phase Schedule'!$E$58)*IF(MOD(DATEDIF($K$2,CN$2,"m"),IF($D9="monthly",1,IF($D9="Quarterly",3,6)))=0,-$C9,0)</f>
        <v>0</v>
      </c>
      <c r="CO9" s="1">
        <f ca="1">(CO$2&lt;'Accom_Phase Schedule'!$E$58)*IF(MOD(DATEDIF($K$2,CO$2,"m"),IF($D9="monthly",1,IF($D9="Quarterly",3,6)))=0,-$C9,0)</f>
        <v>0</v>
      </c>
      <c r="CP9" s="1">
        <f ca="1">(CP$2&lt;'Accom_Phase Schedule'!$E$58)*IF(MOD(DATEDIF($K$2,CP$2,"m"),IF($D9="monthly",1,IF($D9="Quarterly",3,6)))=0,-$C9,0)</f>
        <v>0</v>
      </c>
      <c r="CQ9" s="1">
        <f ca="1">(CQ$2&lt;'Accom_Phase Schedule'!$E$58)*IF(MOD(DATEDIF($K$2,CQ$2,"m"),IF($D9="monthly",1,IF($D9="Quarterly",3,6)))=0,-$C9,0)</f>
        <v>0</v>
      </c>
      <c r="CR9" s="1">
        <f ca="1">(CR$2&lt;'Accom_Phase Schedule'!$E$58)*IF(MOD(DATEDIF($K$2,CR$2,"m"),IF($D9="monthly",1,IF($D9="Quarterly",3,6)))=0,-$C9,0)</f>
        <v>0</v>
      </c>
      <c r="CS9" s="1">
        <f ca="1">(CS$2&lt;'Accom_Phase Schedule'!$E$58)*IF(MOD(DATEDIF($K$2,CS$2,"m"),IF($D9="monthly",1,IF($D9="Quarterly",3,6)))=0,-$C9,0)</f>
        <v>0</v>
      </c>
      <c r="CT9" s="1">
        <f ca="1">(CT$2&lt;'Accom_Phase Schedule'!$E$58)*IF(MOD(DATEDIF($K$2,CT$2,"m"),IF($D9="monthly",1,IF($D9="Quarterly",3,6)))=0,-$C9,0)</f>
        <v>0</v>
      </c>
      <c r="CU9" s="1">
        <f ca="1">(CU$2&lt;'Accom_Phase Schedule'!$E$58)*IF(MOD(DATEDIF($K$2,CU$2,"m"),IF($D9="monthly",1,IF($D9="Quarterly",3,6)))=0,-$C9,0)</f>
        <v>0</v>
      </c>
    </row>
    <row r="10" spans="2:99" x14ac:dyDescent="0.25">
      <c r="B10" s="5" t="s">
        <v>13</v>
      </c>
      <c r="C10" s="6">
        <v>100</v>
      </c>
      <c r="D10" s="6" t="s">
        <v>6</v>
      </c>
      <c r="E10" s="5">
        <f t="shared" ca="1" si="46"/>
        <v>2300</v>
      </c>
      <c r="H10" s="99" t="str">
        <f t="shared" si="47"/>
        <v>Bank Charges</v>
      </c>
      <c r="I10" s="100">
        <f ca="1">SUM(K10:CU10)</f>
        <v>-2300</v>
      </c>
      <c r="J10" s="99"/>
      <c r="K10" s="99">
        <f ca="1">(K$2&lt;'Accom_Phase Schedule'!$E$58)*IF(MOD(DATEDIF($K$2,K$2,"m"),IF($D10="monthly",1,IF($D10="Quarterly",3,6)))=0,-$C10,0)</f>
        <v>-100</v>
      </c>
      <c r="L10" s="99">
        <f ca="1">(L$2&lt;'Accom_Phase Schedule'!$E$58)*IF(MOD(DATEDIF($K$2,L$2,"m"),IF($D10="monthly",1,IF($D10="Quarterly",3,6)))=0,-$C10,0)</f>
        <v>-100</v>
      </c>
      <c r="M10" s="99">
        <f ca="1">(M$2&lt;'Accom_Phase Schedule'!$E$58)*IF(MOD(DATEDIF($K$2,M$2,"m"),IF($D10="monthly",1,IF($D10="Quarterly",3,6)))=0,-$C10,0)</f>
        <v>-100</v>
      </c>
      <c r="N10" s="99">
        <f ca="1">(N$2&lt;'Accom_Phase Schedule'!$E$58)*IF(MOD(DATEDIF($K$2,N$2,"m"),IF($D10="monthly",1,IF($D10="Quarterly",3,6)))=0,-$C10,0)</f>
        <v>-100</v>
      </c>
      <c r="O10" s="99">
        <f ca="1">(O$2&lt;'Accom_Phase Schedule'!$E$58)*IF(MOD(DATEDIF($K$2,O$2,"m"),IF($D10="monthly",1,IF($D10="Quarterly",3,6)))=0,-$C10,0)</f>
        <v>-100</v>
      </c>
      <c r="P10" s="99">
        <f ca="1">(P$2&lt;'Accom_Phase Schedule'!$E$58)*IF(MOD(DATEDIF($K$2,P$2,"m"),IF($D10="monthly",1,IF($D10="Quarterly",3,6)))=0,-$C10,0)</f>
        <v>-100</v>
      </c>
      <c r="Q10" s="99">
        <f ca="1">(Q$2&lt;'Accom_Phase Schedule'!$E$58)*IF(MOD(DATEDIF($K$2,Q$2,"m"),IF($D10="monthly",1,IF($D10="Quarterly",3,6)))=0,-$C10,0)</f>
        <v>-100</v>
      </c>
      <c r="R10" s="99">
        <f ca="1">(R$2&lt;'Accom_Phase Schedule'!$E$58)*IF(MOD(DATEDIF($K$2,R$2,"m"),IF($D10="monthly",1,IF($D10="Quarterly",3,6)))=0,-$C10,0)</f>
        <v>-100</v>
      </c>
      <c r="S10" s="99">
        <f ca="1">(S$2&lt;'Accom_Phase Schedule'!$E$58)*IF(MOD(DATEDIF($K$2,S$2,"m"),IF($D10="monthly",1,IF($D10="Quarterly",3,6)))=0,-$C10,0)</f>
        <v>-100</v>
      </c>
      <c r="T10" s="99">
        <f ca="1">(T$2&lt;'Accom_Phase Schedule'!$E$58)*IF(MOD(DATEDIF($K$2,T$2,"m"),IF($D10="monthly",1,IF($D10="Quarterly",3,6)))=0,-$C10,0)</f>
        <v>-100</v>
      </c>
      <c r="U10" s="99">
        <f ca="1">(U$2&lt;'Accom_Phase Schedule'!$E$58)*IF(MOD(DATEDIF($K$2,U$2,"m"),IF($D10="monthly",1,IF($D10="Quarterly",3,6)))=0,-$C10,0)</f>
        <v>-100</v>
      </c>
      <c r="V10" s="99">
        <f ca="1">(V$2&lt;'Accom_Phase Schedule'!$E$58)*IF(MOD(DATEDIF($K$2,V$2,"m"),IF($D10="monthly",1,IF($D10="Quarterly",3,6)))=0,-$C10,0)</f>
        <v>-100</v>
      </c>
      <c r="W10" s="99">
        <f ca="1">(W$2&lt;'Accom_Phase Schedule'!$E$58)*IF(MOD(DATEDIF($K$2,W$2,"m"),IF($D10="monthly",1,IF($D10="Quarterly",3,6)))=0,-$C10,0)</f>
        <v>-100</v>
      </c>
      <c r="X10" s="99">
        <f ca="1">(X$2&lt;'Accom_Phase Schedule'!$E$58)*IF(MOD(DATEDIF($K$2,X$2,"m"),IF($D10="monthly",1,IF($D10="Quarterly",3,6)))=0,-$C10,0)</f>
        <v>-100</v>
      </c>
      <c r="Y10" s="99">
        <f ca="1">(Y$2&lt;'Accom_Phase Schedule'!$E$58)*IF(MOD(DATEDIF($K$2,Y$2,"m"),IF($D10="monthly",1,IF($D10="Quarterly",3,6)))=0,-$C10,0)</f>
        <v>-100</v>
      </c>
      <c r="Z10" s="99">
        <f ca="1">(Z$2&lt;'Accom_Phase Schedule'!$E$58)*IF(MOD(DATEDIF($K$2,Z$2,"m"),IF($D10="monthly",1,IF($D10="Quarterly",3,6)))=0,-$C10,0)</f>
        <v>-100</v>
      </c>
      <c r="AA10" s="99">
        <f ca="1">(AA$2&lt;'Accom_Phase Schedule'!$E$58)*IF(MOD(DATEDIF($K$2,AA$2,"m"),IF($D10="monthly",1,IF($D10="Quarterly",3,6)))=0,-$C10,0)</f>
        <v>-100</v>
      </c>
      <c r="AB10" s="99">
        <f ca="1">(AB$2&lt;'Accom_Phase Schedule'!$E$58)*IF(MOD(DATEDIF($K$2,AB$2,"m"),IF($D10="monthly",1,IF($D10="Quarterly",3,6)))=0,-$C10,0)</f>
        <v>-100</v>
      </c>
      <c r="AC10" s="99">
        <f ca="1">(AC$2&lt;'Accom_Phase Schedule'!$E$58)*IF(MOD(DATEDIF($K$2,AC$2,"m"),IF($D10="monthly",1,IF($D10="Quarterly",3,6)))=0,-$C10,0)</f>
        <v>-100</v>
      </c>
      <c r="AD10" s="99">
        <f ca="1">(AD$2&lt;'Accom_Phase Schedule'!$E$58)*IF(MOD(DATEDIF($K$2,AD$2,"m"),IF($D10="monthly",1,IF($D10="Quarterly",3,6)))=0,-$C10,0)</f>
        <v>-100</v>
      </c>
      <c r="AE10" s="99">
        <f ca="1">(AE$2&lt;'Accom_Phase Schedule'!$E$58)*IF(MOD(DATEDIF($K$2,AE$2,"m"),IF($D10="monthly",1,IF($D10="Quarterly",3,6)))=0,-$C10,0)</f>
        <v>-100</v>
      </c>
      <c r="AF10" s="99">
        <f ca="1">(AF$2&lt;'Accom_Phase Schedule'!$E$58)*IF(MOD(DATEDIF($K$2,AF$2,"m"),IF($D10="monthly",1,IF($D10="Quarterly",3,6)))=0,-$C10,0)</f>
        <v>-100</v>
      </c>
      <c r="AG10" s="99">
        <f ca="1">(AG$2&lt;'Accom_Phase Schedule'!$E$58)*IF(MOD(DATEDIF($K$2,AG$2,"m"),IF($D10="monthly",1,IF($D10="Quarterly",3,6)))=0,-$C10,0)</f>
        <v>-100</v>
      </c>
      <c r="AH10" s="99">
        <f ca="1">(AH$2&lt;'Accom_Phase Schedule'!$E$58)*IF(MOD(DATEDIF($K$2,AH$2,"m"),IF($D10="monthly",1,IF($D10="Quarterly",3,6)))=0,-$C10,0)</f>
        <v>0</v>
      </c>
      <c r="AI10" s="99">
        <f ca="1">(AI$2&lt;'Accom_Phase Schedule'!$E$58)*IF(MOD(DATEDIF($K$2,AI$2,"m"),IF($D10="monthly",1,IF($D10="Quarterly",3,6)))=0,-$C10,0)</f>
        <v>0</v>
      </c>
      <c r="AJ10" s="99">
        <f ca="1">(AJ$2&lt;'Accom_Phase Schedule'!$E$58)*IF(MOD(DATEDIF($K$2,AJ$2,"m"),IF($D10="monthly",1,IF($D10="Quarterly",3,6)))=0,-$C10,0)</f>
        <v>0</v>
      </c>
      <c r="AK10" s="99">
        <f ca="1">(AK$2&lt;'Accom_Phase Schedule'!$E$58)*IF(MOD(DATEDIF($K$2,AK$2,"m"),IF($D10="monthly",1,IF($D10="Quarterly",3,6)))=0,-$C10,0)</f>
        <v>0</v>
      </c>
      <c r="AL10" s="99">
        <f ca="1">(AL$2&lt;'Accom_Phase Schedule'!$E$58)*IF(MOD(DATEDIF($K$2,AL$2,"m"),IF($D10="monthly",1,IF($D10="Quarterly",3,6)))=0,-$C10,0)</f>
        <v>0</v>
      </c>
      <c r="AM10" s="99">
        <f ca="1">(AM$2&lt;'Accom_Phase Schedule'!$E$58)*IF(MOD(DATEDIF($K$2,AM$2,"m"),IF($D10="monthly",1,IF($D10="Quarterly",3,6)))=0,-$C10,0)</f>
        <v>0</v>
      </c>
      <c r="AN10" s="99">
        <f ca="1">(AN$2&lt;'Accom_Phase Schedule'!$E$58)*IF(MOD(DATEDIF($K$2,AN$2,"m"),IF($D10="monthly",1,IF($D10="Quarterly",3,6)))=0,-$C10,0)</f>
        <v>0</v>
      </c>
      <c r="AO10" s="99">
        <f ca="1">(AO$2&lt;'Accom_Phase Schedule'!$E$58)*IF(MOD(DATEDIF($K$2,AO$2,"m"),IF($D10="monthly",1,IF($D10="Quarterly",3,6)))=0,-$C10,0)</f>
        <v>0</v>
      </c>
      <c r="AP10" s="99">
        <f ca="1">(AP$2&lt;'Accom_Phase Schedule'!$E$58)*IF(MOD(DATEDIF($K$2,AP$2,"m"),IF($D10="monthly",1,IF($D10="Quarterly",3,6)))=0,-$C10,0)</f>
        <v>0</v>
      </c>
      <c r="AQ10" s="99">
        <f ca="1">(AQ$2&lt;'Accom_Phase Schedule'!$E$58)*IF(MOD(DATEDIF($K$2,AQ$2,"m"),IF($D10="monthly",1,IF($D10="Quarterly",3,6)))=0,-$C10,0)</f>
        <v>0</v>
      </c>
      <c r="AR10" s="99">
        <f ca="1">(AR$2&lt;'Accom_Phase Schedule'!$E$58)*IF(MOD(DATEDIF($K$2,AR$2,"m"),IF($D10="monthly",1,IF($D10="Quarterly",3,6)))=0,-$C10,0)</f>
        <v>0</v>
      </c>
      <c r="AS10" s="99">
        <f ca="1">(AS$2&lt;'Accom_Phase Schedule'!$E$58)*IF(MOD(DATEDIF($K$2,AS$2,"m"),IF($D10="monthly",1,IF($D10="Quarterly",3,6)))=0,-$C10,0)</f>
        <v>0</v>
      </c>
      <c r="AT10" s="99">
        <f ca="1">(AT$2&lt;'Accom_Phase Schedule'!$E$58)*IF(MOD(DATEDIF($K$2,AT$2,"m"),IF($D10="monthly",1,IF($D10="Quarterly",3,6)))=0,-$C10,0)</f>
        <v>0</v>
      </c>
      <c r="AU10" s="99">
        <f ca="1">(AU$2&lt;'Accom_Phase Schedule'!$E$58)*IF(MOD(DATEDIF($K$2,AU$2,"m"),IF($D10="monthly",1,IF($D10="Quarterly",3,6)))=0,-$C10,0)</f>
        <v>0</v>
      </c>
      <c r="AV10" s="99">
        <f ca="1">(AV$2&lt;'Accom_Phase Schedule'!$E$58)*IF(MOD(DATEDIF($K$2,AV$2,"m"),IF($D10="monthly",1,IF($D10="Quarterly",3,6)))=0,-$C10,0)</f>
        <v>0</v>
      </c>
      <c r="AW10" s="99">
        <f ca="1">(AW$2&lt;'Accom_Phase Schedule'!$E$58)*IF(MOD(DATEDIF($K$2,AW$2,"m"),IF($D10="monthly",1,IF($D10="Quarterly",3,6)))=0,-$C10,0)</f>
        <v>0</v>
      </c>
      <c r="AX10" s="99">
        <f ca="1">(AX$2&lt;'Accom_Phase Schedule'!$E$58)*IF(MOD(DATEDIF($K$2,AX$2,"m"),IF($D10="monthly",1,IF($D10="Quarterly",3,6)))=0,-$C10,0)</f>
        <v>0</v>
      </c>
      <c r="AY10" s="99">
        <f ca="1">(AY$2&lt;'Accom_Phase Schedule'!$E$58)*IF(MOD(DATEDIF($K$2,AY$2,"m"),IF($D10="monthly",1,IF($D10="Quarterly",3,6)))=0,-$C10,0)</f>
        <v>0</v>
      </c>
      <c r="AZ10" s="99">
        <f ca="1">(AZ$2&lt;'Accom_Phase Schedule'!$E$58)*IF(MOD(DATEDIF($K$2,AZ$2,"m"),IF($D10="monthly",1,IF($D10="Quarterly",3,6)))=0,-$C10,0)</f>
        <v>0</v>
      </c>
      <c r="BA10" s="99">
        <f ca="1">(BA$2&lt;'Accom_Phase Schedule'!$E$58)*IF(MOD(DATEDIF($K$2,BA$2,"m"),IF($D10="monthly",1,IF($D10="Quarterly",3,6)))=0,-$C10,0)</f>
        <v>0</v>
      </c>
      <c r="BB10" s="99">
        <f ca="1">(BB$2&lt;'Accom_Phase Schedule'!$E$58)*IF(MOD(DATEDIF($K$2,BB$2,"m"),IF($D10="monthly",1,IF($D10="Quarterly",3,6)))=0,-$C10,0)</f>
        <v>0</v>
      </c>
      <c r="BC10" s="99">
        <f ca="1">(BC$2&lt;'Accom_Phase Schedule'!$E$58)*IF(MOD(DATEDIF($K$2,BC$2,"m"),IF($D10="monthly",1,IF($D10="Quarterly",3,6)))=0,-$C10,0)</f>
        <v>0</v>
      </c>
      <c r="BD10" s="99">
        <f ca="1">(BD$2&lt;'Accom_Phase Schedule'!$E$58)*IF(MOD(DATEDIF($K$2,BD$2,"m"),IF($D10="monthly",1,IF($D10="Quarterly",3,6)))=0,-$C10,0)</f>
        <v>0</v>
      </c>
      <c r="BE10" s="99">
        <f ca="1">(BE$2&lt;'Accom_Phase Schedule'!$E$58)*IF(MOD(DATEDIF($K$2,BE$2,"m"),IF($D10="monthly",1,IF($D10="Quarterly",3,6)))=0,-$C10,0)</f>
        <v>0</v>
      </c>
      <c r="BF10" s="99">
        <f ca="1">(BF$2&lt;'Accom_Phase Schedule'!$E$58)*IF(MOD(DATEDIF($K$2,BF$2,"m"),IF($D10="monthly",1,IF($D10="Quarterly",3,6)))=0,-$C10,0)</f>
        <v>0</v>
      </c>
      <c r="BG10" s="99">
        <f ca="1">(BG$2&lt;'Accom_Phase Schedule'!$E$58)*IF(MOD(DATEDIF($K$2,BG$2,"m"),IF($D10="monthly",1,IF($D10="Quarterly",3,6)))=0,-$C10,0)</f>
        <v>0</v>
      </c>
      <c r="BH10" s="99">
        <f ca="1">(BH$2&lt;'Accom_Phase Schedule'!$E$58)*IF(MOD(DATEDIF($K$2,BH$2,"m"),IF($D10="monthly",1,IF($D10="Quarterly",3,6)))=0,-$C10,0)</f>
        <v>0</v>
      </c>
      <c r="BI10" s="99">
        <f ca="1">(BI$2&lt;'Accom_Phase Schedule'!$E$58)*IF(MOD(DATEDIF($K$2,BI$2,"m"),IF($D10="monthly",1,IF($D10="Quarterly",3,6)))=0,-$C10,0)</f>
        <v>0</v>
      </c>
      <c r="BJ10" s="99">
        <f ca="1">(BJ$2&lt;'Accom_Phase Schedule'!$E$58)*IF(MOD(DATEDIF($K$2,BJ$2,"m"),IF($D10="monthly",1,IF($D10="Quarterly",3,6)))=0,-$C10,0)</f>
        <v>0</v>
      </c>
      <c r="BK10" s="99">
        <f ca="1">(BK$2&lt;'Accom_Phase Schedule'!$E$58)*IF(MOD(DATEDIF($K$2,BK$2,"m"),IF($D10="monthly",1,IF($D10="Quarterly",3,6)))=0,-$C10,0)</f>
        <v>0</v>
      </c>
      <c r="BL10" s="99">
        <f ca="1">(BL$2&lt;'Accom_Phase Schedule'!$E$58)*IF(MOD(DATEDIF($K$2,BL$2,"m"),IF($D10="monthly",1,IF($D10="Quarterly",3,6)))=0,-$C10,0)</f>
        <v>0</v>
      </c>
      <c r="BM10" s="99">
        <f ca="1">(BM$2&lt;'Accom_Phase Schedule'!$E$58)*IF(MOD(DATEDIF($K$2,BM$2,"m"),IF($D10="monthly",1,IF($D10="Quarterly",3,6)))=0,-$C10,0)</f>
        <v>0</v>
      </c>
      <c r="BN10" s="99">
        <f ca="1">(BN$2&lt;'Accom_Phase Schedule'!$E$58)*IF(MOD(DATEDIF($K$2,BN$2,"m"),IF($D10="monthly",1,IF($D10="Quarterly",3,6)))=0,-$C10,0)</f>
        <v>0</v>
      </c>
      <c r="BO10" s="99">
        <f ca="1">(BO$2&lt;'Accom_Phase Schedule'!$E$58)*IF(MOD(DATEDIF($K$2,BO$2,"m"),IF($D10="monthly",1,IF($D10="Quarterly",3,6)))=0,-$C10,0)</f>
        <v>0</v>
      </c>
      <c r="BP10" s="99">
        <f ca="1">(BP$2&lt;'Accom_Phase Schedule'!$E$58)*IF(MOD(DATEDIF($K$2,BP$2,"m"),IF($D10="monthly",1,IF($D10="Quarterly",3,6)))=0,-$C10,0)</f>
        <v>0</v>
      </c>
      <c r="BQ10" s="99">
        <f ca="1">(BQ$2&lt;'Accom_Phase Schedule'!$E$58)*IF(MOD(DATEDIF($K$2,BQ$2,"m"),IF($D10="monthly",1,IF($D10="Quarterly",3,6)))=0,-$C10,0)</f>
        <v>0</v>
      </c>
      <c r="BR10" s="99">
        <f ca="1">(BR$2&lt;'Accom_Phase Schedule'!$E$58)*IF(MOD(DATEDIF($K$2,BR$2,"m"),IF($D10="monthly",1,IF($D10="Quarterly",3,6)))=0,-$C10,0)</f>
        <v>0</v>
      </c>
      <c r="BS10" s="99">
        <f ca="1">(BS$2&lt;'Accom_Phase Schedule'!$E$58)*IF(MOD(DATEDIF($K$2,BS$2,"m"),IF($D10="monthly",1,IF($D10="Quarterly",3,6)))=0,-$C10,0)</f>
        <v>0</v>
      </c>
      <c r="BT10" s="99">
        <f ca="1">(BT$2&lt;'Accom_Phase Schedule'!$E$58)*IF(MOD(DATEDIF($K$2,BT$2,"m"),IF($D10="monthly",1,IF($D10="Quarterly",3,6)))=0,-$C10,0)</f>
        <v>0</v>
      </c>
      <c r="BU10" s="99">
        <f ca="1">(BU$2&lt;'Accom_Phase Schedule'!$E$58)*IF(MOD(DATEDIF($K$2,BU$2,"m"),IF($D10="monthly",1,IF($D10="Quarterly",3,6)))=0,-$C10,0)</f>
        <v>0</v>
      </c>
      <c r="BV10" s="99">
        <f ca="1">(BV$2&lt;'Accom_Phase Schedule'!$E$58)*IF(MOD(DATEDIF($K$2,BV$2,"m"),IF($D10="monthly",1,IF($D10="Quarterly",3,6)))=0,-$C10,0)</f>
        <v>0</v>
      </c>
      <c r="BW10" s="99">
        <f ca="1">(BW$2&lt;'Accom_Phase Schedule'!$E$58)*IF(MOD(DATEDIF($K$2,BW$2,"m"),IF($D10="monthly",1,IF($D10="Quarterly",3,6)))=0,-$C10,0)</f>
        <v>0</v>
      </c>
      <c r="BX10" s="99">
        <f ca="1">(BX$2&lt;'Accom_Phase Schedule'!$E$58)*IF(MOD(DATEDIF($K$2,BX$2,"m"),IF($D10="monthly",1,IF($D10="Quarterly",3,6)))=0,-$C10,0)</f>
        <v>0</v>
      </c>
      <c r="BY10" s="99">
        <f ca="1">(BY$2&lt;'Accom_Phase Schedule'!$E$58)*IF(MOD(DATEDIF($K$2,BY$2,"m"),IF($D10="monthly",1,IF($D10="Quarterly",3,6)))=0,-$C10,0)</f>
        <v>0</v>
      </c>
      <c r="BZ10" s="99">
        <f ca="1">(BZ$2&lt;'Accom_Phase Schedule'!$E$58)*IF(MOD(DATEDIF($K$2,BZ$2,"m"),IF($D10="monthly",1,IF($D10="Quarterly",3,6)))=0,-$C10,0)</f>
        <v>0</v>
      </c>
      <c r="CA10" s="99">
        <f ca="1">(CA$2&lt;'Accom_Phase Schedule'!$E$58)*IF(MOD(DATEDIF($K$2,CA$2,"m"),IF($D10="monthly",1,IF($D10="Quarterly",3,6)))=0,-$C10,0)</f>
        <v>0</v>
      </c>
      <c r="CB10" s="99">
        <f ca="1">(CB$2&lt;'Accom_Phase Schedule'!$E$58)*IF(MOD(DATEDIF($K$2,CB$2,"m"),IF($D10="monthly",1,IF($D10="Quarterly",3,6)))=0,-$C10,0)</f>
        <v>0</v>
      </c>
      <c r="CC10" s="99">
        <f ca="1">(CC$2&lt;'Accom_Phase Schedule'!$E$58)*IF(MOD(DATEDIF($K$2,CC$2,"m"),IF($D10="monthly",1,IF($D10="Quarterly",3,6)))=0,-$C10,0)</f>
        <v>0</v>
      </c>
      <c r="CD10" s="99">
        <f ca="1">(CD$2&lt;'Accom_Phase Schedule'!$E$58)*IF(MOD(DATEDIF($K$2,CD$2,"m"),IF($D10="monthly",1,IF($D10="Quarterly",3,6)))=0,-$C10,0)</f>
        <v>0</v>
      </c>
      <c r="CE10" s="99">
        <f ca="1">(CE$2&lt;'Accom_Phase Schedule'!$E$58)*IF(MOD(DATEDIF($K$2,CE$2,"m"),IF($D10="monthly",1,IF($D10="Quarterly",3,6)))=0,-$C10,0)</f>
        <v>0</v>
      </c>
      <c r="CF10" s="99">
        <f ca="1">(CF$2&lt;'Accom_Phase Schedule'!$E$58)*IF(MOD(DATEDIF($K$2,CF$2,"m"),IF($D10="monthly",1,IF($D10="Quarterly",3,6)))=0,-$C10,0)</f>
        <v>0</v>
      </c>
      <c r="CG10" s="99">
        <f ca="1">(CG$2&lt;'Accom_Phase Schedule'!$E$58)*IF(MOD(DATEDIF($K$2,CG$2,"m"),IF($D10="monthly",1,IF($D10="Quarterly",3,6)))=0,-$C10,0)</f>
        <v>0</v>
      </c>
      <c r="CH10" s="99">
        <f ca="1">(CH$2&lt;'Accom_Phase Schedule'!$E$58)*IF(MOD(DATEDIF($K$2,CH$2,"m"),IF($D10="monthly",1,IF($D10="Quarterly",3,6)))=0,-$C10,0)</f>
        <v>0</v>
      </c>
      <c r="CI10" s="99">
        <f ca="1">(CI$2&lt;'Accom_Phase Schedule'!$E$58)*IF(MOD(DATEDIF($K$2,CI$2,"m"),IF($D10="monthly",1,IF($D10="Quarterly",3,6)))=0,-$C10,0)</f>
        <v>0</v>
      </c>
      <c r="CJ10" s="99">
        <f ca="1">(CJ$2&lt;'Accom_Phase Schedule'!$E$58)*IF(MOD(DATEDIF($K$2,CJ$2,"m"),IF($D10="monthly",1,IF($D10="Quarterly",3,6)))=0,-$C10,0)</f>
        <v>0</v>
      </c>
      <c r="CK10" s="99">
        <f ca="1">(CK$2&lt;'Accom_Phase Schedule'!$E$58)*IF(MOD(DATEDIF($K$2,CK$2,"m"),IF($D10="monthly",1,IF($D10="Quarterly",3,6)))=0,-$C10,0)</f>
        <v>0</v>
      </c>
      <c r="CL10" s="99">
        <f ca="1">(CL$2&lt;'Accom_Phase Schedule'!$E$58)*IF(MOD(DATEDIF($K$2,CL$2,"m"),IF($D10="monthly",1,IF($D10="Quarterly",3,6)))=0,-$C10,0)</f>
        <v>0</v>
      </c>
      <c r="CM10" s="99">
        <f ca="1">(CM$2&lt;'Accom_Phase Schedule'!$E$58)*IF(MOD(DATEDIF($K$2,CM$2,"m"),IF($D10="monthly",1,IF($D10="Quarterly",3,6)))=0,-$C10,0)</f>
        <v>0</v>
      </c>
      <c r="CN10" s="99">
        <f ca="1">(CN$2&lt;'Accom_Phase Schedule'!$E$58)*IF(MOD(DATEDIF($K$2,CN$2,"m"),IF($D10="monthly",1,IF($D10="Quarterly",3,6)))=0,-$C10,0)</f>
        <v>0</v>
      </c>
      <c r="CO10" s="99">
        <f ca="1">(CO$2&lt;'Accom_Phase Schedule'!$E$58)*IF(MOD(DATEDIF($K$2,CO$2,"m"),IF($D10="monthly",1,IF($D10="Quarterly",3,6)))=0,-$C10,0)</f>
        <v>0</v>
      </c>
      <c r="CP10" s="99">
        <f ca="1">(CP$2&lt;'Accom_Phase Schedule'!$E$58)*IF(MOD(DATEDIF($K$2,CP$2,"m"),IF($D10="monthly",1,IF($D10="Quarterly",3,6)))=0,-$C10,0)</f>
        <v>0</v>
      </c>
      <c r="CQ10" s="99">
        <f ca="1">(CQ$2&lt;'Accom_Phase Schedule'!$E$58)*IF(MOD(DATEDIF($K$2,CQ$2,"m"),IF($D10="monthly",1,IF($D10="Quarterly",3,6)))=0,-$C10,0)</f>
        <v>0</v>
      </c>
      <c r="CR10" s="99">
        <f ca="1">(CR$2&lt;'Accom_Phase Schedule'!$E$58)*IF(MOD(DATEDIF($K$2,CR$2,"m"),IF($D10="monthly",1,IF($D10="Quarterly",3,6)))=0,-$C10,0)</f>
        <v>0</v>
      </c>
      <c r="CS10" s="99">
        <f ca="1">(CS$2&lt;'Accom_Phase Schedule'!$E$58)*IF(MOD(DATEDIF($K$2,CS$2,"m"),IF($D10="monthly",1,IF($D10="Quarterly",3,6)))=0,-$C10,0)</f>
        <v>0</v>
      </c>
      <c r="CT10" s="99">
        <f ca="1">(CT$2&lt;'Accom_Phase Schedule'!$E$58)*IF(MOD(DATEDIF($K$2,CT$2,"m"),IF($D10="monthly",1,IF($D10="Quarterly",3,6)))=0,-$C10,0)</f>
        <v>0</v>
      </c>
      <c r="CU10" s="99">
        <f ca="1">(CU$2&lt;'Accom_Phase Schedule'!$E$58)*IF(MOD(DATEDIF($K$2,CU$2,"m"),IF($D10="monthly",1,IF($D10="Quarterly",3,6)))=0,-$C10,0)</f>
        <v>0</v>
      </c>
    </row>
    <row r="11" spans="2:99" x14ac:dyDescent="0.25">
      <c r="B11" s="5" t="s">
        <v>14</v>
      </c>
      <c r="C11" s="6">
        <v>3000</v>
      </c>
      <c r="D11" s="6" t="s">
        <v>7</v>
      </c>
      <c r="E11" s="5">
        <f t="shared" ca="1" si="46"/>
        <v>12000</v>
      </c>
      <c r="H11" s="1" t="str">
        <f t="shared" si="47"/>
        <v>Valuations</v>
      </c>
      <c r="I11" s="2">
        <f ca="1">SUM(K11:CU11)</f>
        <v>-12000</v>
      </c>
      <c r="K11" s="1">
        <f ca="1">(K$2&lt;'Accom_Phase Schedule'!$E$58)*IF(MOD(DATEDIF($K$2,K$2,"m"),IF($D11="monthly",1,IF($D11="Quarterly",3,6)))=0,-$C11,0)</f>
        <v>-3000</v>
      </c>
      <c r="L11" s="1">
        <f ca="1">(L$2&lt;'Accom_Phase Schedule'!$E$58)*IF(MOD(DATEDIF($K$2,L$2,"m"),IF($D11="monthly",1,IF($D11="Quarterly",3,6)))=0,-$C11,0)</f>
        <v>0</v>
      </c>
      <c r="M11" s="1">
        <f ca="1">(M$2&lt;'Accom_Phase Schedule'!$E$58)*IF(MOD(DATEDIF($K$2,M$2,"m"),IF($D11="monthly",1,IF($D11="Quarterly",3,6)))=0,-$C11,0)</f>
        <v>0</v>
      </c>
      <c r="N11" s="1">
        <f ca="1">(N$2&lt;'Accom_Phase Schedule'!$E$58)*IF(MOD(DATEDIF($K$2,N$2,"m"),IF($D11="monthly",1,IF($D11="Quarterly",3,6)))=0,-$C11,0)</f>
        <v>0</v>
      </c>
      <c r="O11" s="1">
        <f ca="1">(O$2&lt;'Accom_Phase Schedule'!$E$58)*IF(MOD(DATEDIF($K$2,O$2,"m"),IF($D11="monthly",1,IF($D11="Quarterly",3,6)))=0,-$C11,0)</f>
        <v>0</v>
      </c>
      <c r="P11" s="1">
        <f ca="1">(P$2&lt;'Accom_Phase Schedule'!$E$58)*IF(MOD(DATEDIF($K$2,P$2,"m"),IF($D11="monthly",1,IF($D11="Quarterly",3,6)))=0,-$C11,0)</f>
        <v>0</v>
      </c>
      <c r="Q11" s="1">
        <f ca="1">(Q$2&lt;'Accom_Phase Schedule'!$E$58)*IF(MOD(DATEDIF($K$2,Q$2,"m"),IF($D11="monthly",1,IF($D11="Quarterly",3,6)))=0,-$C11,0)</f>
        <v>-3000</v>
      </c>
      <c r="R11" s="1">
        <f ca="1">(R$2&lt;'Accom_Phase Schedule'!$E$58)*IF(MOD(DATEDIF($K$2,R$2,"m"),IF($D11="monthly",1,IF($D11="Quarterly",3,6)))=0,-$C11,0)</f>
        <v>0</v>
      </c>
      <c r="S11" s="1">
        <f ca="1">(S$2&lt;'Accom_Phase Schedule'!$E$58)*IF(MOD(DATEDIF($K$2,S$2,"m"),IF($D11="monthly",1,IF($D11="Quarterly",3,6)))=0,-$C11,0)</f>
        <v>0</v>
      </c>
      <c r="T11" s="1">
        <f ca="1">(T$2&lt;'Accom_Phase Schedule'!$E$58)*IF(MOD(DATEDIF($K$2,T$2,"m"),IF($D11="monthly",1,IF($D11="Quarterly",3,6)))=0,-$C11,0)</f>
        <v>0</v>
      </c>
      <c r="U11" s="1">
        <f ca="1">(U$2&lt;'Accom_Phase Schedule'!$E$58)*IF(MOD(DATEDIF($K$2,U$2,"m"),IF($D11="monthly",1,IF($D11="Quarterly",3,6)))=0,-$C11,0)</f>
        <v>0</v>
      </c>
      <c r="V11" s="1">
        <f ca="1">(V$2&lt;'Accom_Phase Schedule'!$E$58)*IF(MOD(DATEDIF($K$2,V$2,"m"),IF($D11="monthly",1,IF($D11="Quarterly",3,6)))=0,-$C11,0)</f>
        <v>0</v>
      </c>
      <c r="W11" s="1">
        <f ca="1">(W$2&lt;'Accom_Phase Schedule'!$E$58)*IF(MOD(DATEDIF($K$2,W$2,"m"),IF($D11="monthly",1,IF($D11="Quarterly",3,6)))=0,-$C11,0)</f>
        <v>-3000</v>
      </c>
      <c r="X11" s="1">
        <f ca="1">(X$2&lt;'Accom_Phase Schedule'!$E$58)*IF(MOD(DATEDIF($K$2,X$2,"m"),IF($D11="monthly",1,IF($D11="Quarterly",3,6)))=0,-$C11,0)</f>
        <v>0</v>
      </c>
      <c r="Y11" s="1">
        <f ca="1">(Y$2&lt;'Accom_Phase Schedule'!$E$58)*IF(MOD(DATEDIF($K$2,Y$2,"m"),IF($D11="monthly",1,IF($D11="Quarterly",3,6)))=0,-$C11,0)</f>
        <v>0</v>
      </c>
      <c r="Z11" s="1">
        <f ca="1">(Z$2&lt;'Accom_Phase Schedule'!$E$58)*IF(MOD(DATEDIF($K$2,Z$2,"m"),IF($D11="monthly",1,IF($D11="Quarterly",3,6)))=0,-$C11,0)</f>
        <v>0</v>
      </c>
      <c r="AA11" s="1">
        <f ca="1">(AA$2&lt;'Accom_Phase Schedule'!$E$58)*IF(MOD(DATEDIF($K$2,AA$2,"m"),IF($D11="monthly",1,IF($D11="Quarterly",3,6)))=0,-$C11,0)</f>
        <v>0</v>
      </c>
      <c r="AB11" s="1">
        <f ca="1">(AB$2&lt;'Accom_Phase Schedule'!$E$58)*IF(MOD(DATEDIF($K$2,AB$2,"m"),IF($D11="monthly",1,IF($D11="Quarterly",3,6)))=0,-$C11,0)</f>
        <v>0</v>
      </c>
      <c r="AC11" s="1">
        <f ca="1">(AC$2&lt;'Accom_Phase Schedule'!$E$58)*IF(MOD(DATEDIF($K$2,AC$2,"m"),IF($D11="monthly",1,IF($D11="Quarterly",3,6)))=0,-$C11,0)</f>
        <v>-3000</v>
      </c>
      <c r="AD11" s="1">
        <f ca="1">(AD$2&lt;'Accom_Phase Schedule'!$E$58)*IF(MOD(DATEDIF($K$2,AD$2,"m"),IF($D11="monthly",1,IF($D11="Quarterly",3,6)))=0,-$C11,0)</f>
        <v>0</v>
      </c>
      <c r="AE11" s="1">
        <f ca="1">(AE$2&lt;'Accom_Phase Schedule'!$E$58)*IF(MOD(DATEDIF($K$2,AE$2,"m"),IF($D11="monthly",1,IF($D11="Quarterly",3,6)))=0,-$C11,0)</f>
        <v>0</v>
      </c>
      <c r="AF11" s="1">
        <f ca="1">(AF$2&lt;'Accom_Phase Schedule'!$E$58)*IF(MOD(DATEDIF($K$2,AF$2,"m"),IF($D11="monthly",1,IF($D11="Quarterly",3,6)))=0,-$C11,0)</f>
        <v>0</v>
      </c>
      <c r="AG11" s="1">
        <f ca="1">(AG$2&lt;'Accom_Phase Schedule'!$E$58)*IF(MOD(DATEDIF($K$2,AG$2,"m"),IF($D11="monthly",1,IF($D11="Quarterly",3,6)))=0,-$C11,0)</f>
        <v>0</v>
      </c>
      <c r="AH11" s="1">
        <f ca="1">(AH$2&lt;'Accom_Phase Schedule'!$E$58)*IF(MOD(DATEDIF($K$2,AH$2,"m"),IF($D11="monthly",1,IF($D11="Quarterly",3,6)))=0,-$C11,0)</f>
        <v>0</v>
      </c>
      <c r="AI11" s="1">
        <f ca="1">(AI$2&lt;'Accom_Phase Schedule'!$E$58)*IF(MOD(DATEDIF($K$2,AI$2,"m"),IF($D11="monthly",1,IF($D11="Quarterly",3,6)))=0,-$C11,0)</f>
        <v>0</v>
      </c>
      <c r="AJ11" s="1">
        <f ca="1">(AJ$2&lt;'Accom_Phase Schedule'!$E$58)*IF(MOD(DATEDIF($K$2,AJ$2,"m"),IF($D11="monthly",1,IF($D11="Quarterly",3,6)))=0,-$C11,0)</f>
        <v>0</v>
      </c>
      <c r="AK11" s="1">
        <f ca="1">(AK$2&lt;'Accom_Phase Schedule'!$E$58)*IF(MOD(DATEDIF($K$2,AK$2,"m"),IF($D11="monthly",1,IF($D11="Quarterly",3,6)))=0,-$C11,0)</f>
        <v>0</v>
      </c>
      <c r="AL11" s="1">
        <f ca="1">(AL$2&lt;'Accom_Phase Schedule'!$E$58)*IF(MOD(DATEDIF($K$2,AL$2,"m"),IF($D11="monthly",1,IF($D11="Quarterly",3,6)))=0,-$C11,0)</f>
        <v>0</v>
      </c>
      <c r="AM11" s="1">
        <f ca="1">(AM$2&lt;'Accom_Phase Schedule'!$E$58)*IF(MOD(DATEDIF($K$2,AM$2,"m"),IF($D11="monthly",1,IF($D11="Quarterly",3,6)))=0,-$C11,0)</f>
        <v>0</v>
      </c>
      <c r="AN11" s="1">
        <f ca="1">(AN$2&lt;'Accom_Phase Schedule'!$E$58)*IF(MOD(DATEDIF($K$2,AN$2,"m"),IF($D11="monthly",1,IF($D11="Quarterly",3,6)))=0,-$C11,0)</f>
        <v>0</v>
      </c>
      <c r="AO11" s="1">
        <f ca="1">(AO$2&lt;'Accom_Phase Schedule'!$E$58)*IF(MOD(DATEDIF($K$2,AO$2,"m"),IF($D11="monthly",1,IF($D11="Quarterly",3,6)))=0,-$C11,0)</f>
        <v>0</v>
      </c>
      <c r="AP11" s="1">
        <f ca="1">(AP$2&lt;'Accom_Phase Schedule'!$E$58)*IF(MOD(DATEDIF($K$2,AP$2,"m"),IF($D11="monthly",1,IF($D11="Quarterly",3,6)))=0,-$C11,0)</f>
        <v>0</v>
      </c>
      <c r="AQ11" s="1">
        <f ca="1">(AQ$2&lt;'Accom_Phase Schedule'!$E$58)*IF(MOD(DATEDIF($K$2,AQ$2,"m"),IF($D11="monthly",1,IF($D11="Quarterly",3,6)))=0,-$C11,0)</f>
        <v>0</v>
      </c>
      <c r="AR11" s="1">
        <f ca="1">(AR$2&lt;'Accom_Phase Schedule'!$E$58)*IF(MOD(DATEDIF($K$2,AR$2,"m"),IF($D11="monthly",1,IF($D11="Quarterly",3,6)))=0,-$C11,0)</f>
        <v>0</v>
      </c>
      <c r="AS11" s="1">
        <f ca="1">(AS$2&lt;'Accom_Phase Schedule'!$E$58)*IF(MOD(DATEDIF($K$2,AS$2,"m"),IF($D11="monthly",1,IF($D11="Quarterly",3,6)))=0,-$C11,0)</f>
        <v>0</v>
      </c>
      <c r="AT11" s="1">
        <f ca="1">(AT$2&lt;'Accom_Phase Schedule'!$E$58)*IF(MOD(DATEDIF($K$2,AT$2,"m"),IF($D11="monthly",1,IF($D11="Quarterly",3,6)))=0,-$C11,0)</f>
        <v>0</v>
      </c>
      <c r="AU11" s="1">
        <f ca="1">(AU$2&lt;'Accom_Phase Schedule'!$E$58)*IF(MOD(DATEDIF($K$2,AU$2,"m"),IF($D11="monthly",1,IF($D11="Quarterly",3,6)))=0,-$C11,0)</f>
        <v>0</v>
      </c>
      <c r="AV11" s="1">
        <f ca="1">(AV$2&lt;'Accom_Phase Schedule'!$E$58)*IF(MOD(DATEDIF($K$2,AV$2,"m"),IF($D11="monthly",1,IF($D11="Quarterly",3,6)))=0,-$C11,0)</f>
        <v>0</v>
      </c>
      <c r="AW11" s="1">
        <f ca="1">(AW$2&lt;'Accom_Phase Schedule'!$E$58)*IF(MOD(DATEDIF($K$2,AW$2,"m"),IF($D11="monthly",1,IF($D11="Quarterly",3,6)))=0,-$C11,0)</f>
        <v>0</v>
      </c>
      <c r="AX11" s="1">
        <f ca="1">(AX$2&lt;'Accom_Phase Schedule'!$E$58)*IF(MOD(DATEDIF($K$2,AX$2,"m"),IF($D11="monthly",1,IF($D11="Quarterly",3,6)))=0,-$C11,0)</f>
        <v>0</v>
      </c>
      <c r="AY11" s="1">
        <f ca="1">(AY$2&lt;'Accom_Phase Schedule'!$E$58)*IF(MOD(DATEDIF($K$2,AY$2,"m"),IF($D11="monthly",1,IF($D11="Quarterly",3,6)))=0,-$C11,0)</f>
        <v>0</v>
      </c>
      <c r="AZ11" s="1">
        <f ca="1">(AZ$2&lt;'Accom_Phase Schedule'!$E$58)*IF(MOD(DATEDIF($K$2,AZ$2,"m"),IF($D11="monthly",1,IF($D11="Quarterly",3,6)))=0,-$C11,0)</f>
        <v>0</v>
      </c>
      <c r="BA11" s="1">
        <f ca="1">(BA$2&lt;'Accom_Phase Schedule'!$E$58)*IF(MOD(DATEDIF($K$2,BA$2,"m"),IF($D11="monthly",1,IF($D11="Quarterly",3,6)))=0,-$C11,0)</f>
        <v>0</v>
      </c>
      <c r="BB11" s="1">
        <f ca="1">(BB$2&lt;'Accom_Phase Schedule'!$E$58)*IF(MOD(DATEDIF($K$2,BB$2,"m"),IF($D11="monthly",1,IF($D11="Quarterly",3,6)))=0,-$C11,0)</f>
        <v>0</v>
      </c>
      <c r="BC11" s="1">
        <f ca="1">(BC$2&lt;'Accom_Phase Schedule'!$E$58)*IF(MOD(DATEDIF($K$2,BC$2,"m"),IF($D11="monthly",1,IF($D11="Quarterly",3,6)))=0,-$C11,0)</f>
        <v>0</v>
      </c>
      <c r="BD11" s="1">
        <f ca="1">(BD$2&lt;'Accom_Phase Schedule'!$E$58)*IF(MOD(DATEDIF($K$2,BD$2,"m"),IF($D11="monthly",1,IF($D11="Quarterly",3,6)))=0,-$C11,0)</f>
        <v>0</v>
      </c>
      <c r="BE11" s="1">
        <f ca="1">(BE$2&lt;'Accom_Phase Schedule'!$E$58)*IF(MOD(DATEDIF($K$2,BE$2,"m"),IF($D11="monthly",1,IF($D11="Quarterly",3,6)))=0,-$C11,0)</f>
        <v>0</v>
      </c>
      <c r="BF11" s="1">
        <f ca="1">(BF$2&lt;'Accom_Phase Schedule'!$E$58)*IF(MOD(DATEDIF($K$2,BF$2,"m"),IF($D11="monthly",1,IF($D11="Quarterly",3,6)))=0,-$C11,0)</f>
        <v>0</v>
      </c>
      <c r="BG11" s="1">
        <f ca="1">(BG$2&lt;'Accom_Phase Schedule'!$E$58)*IF(MOD(DATEDIF($K$2,BG$2,"m"),IF($D11="monthly",1,IF($D11="Quarterly",3,6)))=0,-$C11,0)</f>
        <v>0</v>
      </c>
      <c r="BH11" s="1">
        <f ca="1">(BH$2&lt;'Accom_Phase Schedule'!$E$58)*IF(MOD(DATEDIF($K$2,BH$2,"m"),IF($D11="monthly",1,IF($D11="Quarterly",3,6)))=0,-$C11,0)</f>
        <v>0</v>
      </c>
      <c r="BI11" s="1">
        <f ca="1">(BI$2&lt;'Accom_Phase Schedule'!$E$58)*IF(MOD(DATEDIF($K$2,BI$2,"m"),IF($D11="monthly",1,IF($D11="Quarterly",3,6)))=0,-$C11,0)</f>
        <v>0</v>
      </c>
      <c r="BJ11" s="1">
        <f ca="1">(BJ$2&lt;'Accom_Phase Schedule'!$E$58)*IF(MOD(DATEDIF($K$2,BJ$2,"m"),IF($D11="monthly",1,IF($D11="Quarterly",3,6)))=0,-$C11,0)</f>
        <v>0</v>
      </c>
      <c r="BK11" s="1">
        <f ca="1">(BK$2&lt;'Accom_Phase Schedule'!$E$58)*IF(MOD(DATEDIF($K$2,BK$2,"m"),IF($D11="monthly",1,IF($D11="Quarterly",3,6)))=0,-$C11,0)</f>
        <v>0</v>
      </c>
      <c r="BL11" s="1">
        <f ca="1">(BL$2&lt;'Accom_Phase Schedule'!$E$58)*IF(MOD(DATEDIF($K$2,BL$2,"m"),IF($D11="monthly",1,IF($D11="Quarterly",3,6)))=0,-$C11,0)</f>
        <v>0</v>
      </c>
      <c r="BM11" s="1">
        <f ca="1">(BM$2&lt;'Accom_Phase Schedule'!$E$58)*IF(MOD(DATEDIF($K$2,BM$2,"m"),IF($D11="monthly",1,IF($D11="Quarterly",3,6)))=0,-$C11,0)</f>
        <v>0</v>
      </c>
      <c r="BN11" s="1">
        <f ca="1">(BN$2&lt;'Accom_Phase Schedule'!$E$58)*IF(MOD(DATEDIF($K$2,BN$2,"m"),IF($D11="monthly",1,IF($D11="Quarterly",3,6)))=0,-$C11,0)</f>
        <v>0</v>
      </c>
      <c r="BO11" s="1">
        <f ca="1">(BO$2&lt;'Accom_Phase Schedule'!$E$58)*IF(MOD(DATEDIF($K$2,BO$2,"m"),IF($D11="monthly",1,IF($D11="Quarterly",3,6)))=0,-$C11,0)</f>
        <v>0</v>
      </c>
      <c r="BP11" s="1">
        <f ca="1">(BP$2&lt;'Accom_Phase Schedule'!$E$58)*IF(MOD(DATEDIF($K$2,BP$2,"m"),IF($D11="monthly",1,IF($D11="Quarterly",3,6)))=0,-$C11,0)</f>
        <v>0</v>
      </c>
      <c r="BQ11" s="1">
        <f ca="1">(BQ$2&lt;'Accom_Phase Schedule'!$E$58)*IF(MOD(DATEDIF($K$2,BQ$2,"m"),IF($D11="monthly",1,IF($D11="Quarterly",3,6)))=0,-$C11,0)</f>
        <v>0</v>
      </c>
      <c r="BR11" s="1">
        <f ca="1">(BR$2&lt;'Accom_Phase Schedule'!$E$58)*IF(MOD(DATEDIF($K$2,BR$2,"m"),IF($D11="monthly",1,IF($D11="Quarterly",3,6)))=0,-$C11,0)</f>
        <v>0</v>
      </c>
      <c r="BS11" s="1">
        <f ca="1">(BS$2&lt;'Accom_Phase Schedule'!$E$58)*IF(MOD(DATEDIF($K$2,BS$2,"m"),IF($D11="monthly",1,IF($D11="Quarterly",3,6)))=0,-$C11,0)</f>
        <v>0</v>
      </c>
      <c r="BT11" s="1">
        <f ca="1">(BT$2&lt;'Accom_Phase Schedule'!$E$58)*IF(MOD(DATEDIF($K$2,BT$2,"m"),IF($D11="monthly",1,IF($D11="Quarterly",3,6)))=0,-$C11,0)</f>
        <v>0</v>
      </c>
      <c r="BU11" s="1">
        <f ca="1">(BU$2&lt;'Accom_Phase Schedule'!$E$58)*IF(MOD(DATEDIF($K$2,BU$2,"m"),IF($D11="monthly",1,IF($D11="Quarterly",3,6)))=0,-$C11,0)</f>
        <v>0</v>
      </c>
      <c r="BV11" s="1">
        <f ca="1">(BV$2&lt;'Accom_Phase Schedule'!$E$58)*IF(MOD(DATEDIF($K$2,BV$2,"m"),IF($D11="monthly",1,IF($D11="Quarterly",3,6)))=0,-$C11,0)</f>
        <v>0</v>
      </c>
      <c r="BW11" s="1">
        <f ca="1">(BW$2&lt;'Accom_Phase Schedule'!$E$58)*IF(MOD(DATEDIF($K$2,BW$2,"m"),IF($D11="monthly",1,IF($D11="Quarterly",3,6)))=0,-$C11,0)</f>
        <v>0</v>
      </c>
      <c r="BX11" s="1">
        <f ca="1">(BX$2&lt;'Accom_Phase Schedule'!$E$58)*IF(MOD(DATEDIF($K$2,BX$2,"m"),IF($D11="monthly",1,IF($D11="Quarterly",3,6)))=0,-$C11,0)</f>
        <v>0</v>
      </c>
      <c r="BY11" s="1">
        <f ca="1">(BY$2&lt;'Accom_Phase Schedule'!$E$58)*IF(MOD(DATEDIF($K$2,BY$2,"m"),IF($D11="monthly",1,IF($D11="Quarterly",3,6)))=0,-$C11,0)</f>
        <v>0</v>
      </c>
      <c r="BZ11" s="1">
        <f ca="1">(BZ$2&lt;'Accom_Phase Schedule'!$E$58)*IF(MOD(DATEDIF($K$2,BZ$2,"m"),IF($D11="monthly",1,IF($D11="Quarterly",3,6)))=0,-$C11,0)</f>
        <v>0</v>
      </c>
      <c r="CA11" s="1">
        <f ca="1">(CA$2&lt;'Accom_Phase Schedule'!$E$58)*IF(MOD(DATEDIF($K$2,CA$2,"m"),IF($D11="monthly",1,IF($D11="Quarterly",3,6)))=0,-$C11,0)</f>
        <v>0</v>
      </c>
      <c r="CB11" s="1">
        <f ca="1">(CB$2&lt;'Accom_Phase Schedule'!$E$58)*IF(MOD(DATEDIF($K$2,CB$2,"m"),IF($D11="monthly",1,IF($D11="Quarterly",3,6)))=0,-$C11,0)</f>
        <v>0</v>
      </c>
      <c r="CC11" s="1">
        <f ca="1">(CC$2&lt;'Accom_Phase Schedule'!$E$58)*IF(MOD(DATEDIF($K$2,CC$2,"m"),IF($D11="monthly",1,IF($D11="Quarterly",3,6)))=0,-$C11,0)</f>
        <v>0</v>
      </c>
      <c r="CD11" s="1">
        <f ca="1">(CD$2&lt;'Accom_Phase Schedule'!$E$58)*IF(MOD(DATEDIF($K$2,CD$2,"m"),IF($D11="monthly",1,IF($D11="Quarterly",3,6)))=0,-$C11,0)</f>
        <v>0</v>
      </c>
      <c r="CE11" s="1">
        <f ca="1">(CE$2&lt;'Accom_Phase Schedule'!$E$58)*IF(MOD(DATEDIF($K$2,CE$2,"m"),IF($D11="monthly",1,IF($D11="Quarterly",3,6)))=0,-$C11,0)</f>
        <v>0</v>
      </c>
      <c r="CF11" s="1">
        <f ca="1">(CF$2&lt;'Accom_Phase Schedule'!$E$58)*IF(MOD(DATEDIF($K$2,CF$2,"m"),IF($D11="monthly",1,IF($D11="Quarterly",3,6)))=0,-$C11,0)</f>
        <v>0</v>
      </c>
      <c r="CG11" s="1">
        <f ca="1">(CG$2&lt;'Accom_Phase Schedule'!$E$58)*IF(MOD(DATEDIF($K$2,CG$2,"m"),IF($D11="monthly",1,IF($D11="Quarterly",3,6)))=0,-$C11,0)</f>
        <v>0</v>
      </c>
      <c r="CH11" s="1">
        <f ca="1">(CH$2&lt;'Accom_Phase Schedule'!$E$58)*IF(MOD(DATEDIF($K$2,CH$2,"m"),IF($D11="monthly",1,IF($D11="Quarterly",3,6)))=0,-$C11,0)</f>
        <v>0</v>
      </c>
      <c r="CI11" s="1">
        <f ca="1">(CI$2&lt;'Accom_Phase Schedule'!$E$58)*IF(MOD(DATEDIF($K$2,CI$2,"m"),IF($D11="monthly",1,IF($D11="Quarterly",3,6)))=0,-$C11,0)</f>
        <v>0</v>
      </c>
      <c r="CJ11" s="1">
        <f ca="1">(CJ$2&lt;'Accom_Phase Schedule'!$E$58)*IF(MOD(DATEDIF($K$2,CJ$2,"m"),IF($D11="monthly",1,IF($D11="Quarterly",3,6)))=0,-$C11,0)</f>
        <v>0</v>
      </c>
      <c r="CK11" s="1">
        <f ca="1">(CK$2&lt;'Accom_Phase Schedule'!$E$58)*IF(MOD(DATEDIF($K$2,CK$2,"m"),IF($D11="monthly",1,IF($D11="Quarterly",3,6)))=0,-$C11,0)</f>
        <v>0</v>
      </c>
      <c r="CL11" s="1">
        <f ca="1">(CL$2&lt;'Accom_Phase Schedule'!$E$58)*IF(MOD(DATEDIF($K$2,CL$2,"m"),IF($D11="monthly",1,IF($D11="Quarterly",3,6)))=0,-$C11,0)</f>
        <v>0</v>
      </c>
      <c r="CM11" s="1">
        <f ca="1">(CM$2&lt;'Accom_Phase Schedule'!$E$58)*IF(MOD(DATEDIF($K$2,CM$2,"m"),IF($D11="monthly",1,IF($D11="Quarterly",3,6)))=0,-$C11,0)</f>
        <v>0</v>
      </c>
      <c r="CN11" s="1">
        <f ca="1">(CN$2&lt;'Accom_Phase Schedule'!$E$58)*IF(MOD(DATEDIF($K$2,CN$2,"m"),IF($D11="monthly",1,IF($D11="Quarterly",3,6)))=0,-$C11,0)</f>
        <v>0</v>
      </c>
      <c r="CO11" s="1">
        <f ca="1">(CO$2&lt;'Accom_Phase Schedule'!$E$58)*IF(MOD(DATEDIF($K$2,CO$2,"m"),IF($D11="monthly",1,IF($D11="Quarterly",3,6)))=0,-$C11,0)</f>
        <v>0</v>
      </c>
      <c r="CP11" s="1">
        <f ca="1">(CP$2&lt;'Accom_Phase Schedule'!$E$58)*IF(MOD(DATEDIF($K$2,CP$2,"m"),IF($D11="monthly",1,IF($D11="Quarterly",3,6)))=0,-$C11,0)</f>
        <v>0</v>
      </c>
      <c r="CQ11" s="1">
        <f ca="1">(CQ$2&lt;'Accom_Phase Schedule'!$E$58)*IF(MOD(DATEDIF($K$2,CQ$2,"m"),IF($D11="monthly",1,IF($D11="Quarterly",3,6)))=0,-$C11,0)</f>
        <v>0</v>
      </c>
      <c r="CR11" s="1">
        <f ca="1">(CR$2&lt;'Accom_Phase Schedule'!$E$58)*IF(MOD(DATEDIF($K$2,CR$2,"m"),IF($D11="monthly",1,IF($D11="Quarterly",3,6)))=0,-$C11,0)</f>
        <v>0</v>
      </c>
      <c r="CS11" s="1">
        <f ca="1">(CS$2&lt;'Accom_Phase Schedule'!$E$58)*IF(MOD(DATEDIF($K$2,CS$2,"m"),IF($D11="monthly",1,IF($D11="Quarterly",3,6)))=0,-$C11,0)</f>
        <v>0</v>
      </c>
      <c r="CT11" s="1">
        <f ca="1">(CT$2&lt;'Accom_Phase Schedule'!$E$58)*IF(MOD(DATEDIF($K$2,CT$2,"m"),IF($D11="monthly",1,IF($D11="Quarterly",3,6)))=0,-$C11,0)</f>
        <v>0</v>
      </c>
      <c r="CU11" s="1">
        <f ca="1">(CU$2&lt;'Accom_Phase Schedule'!$E$58)*IF(MOD(DATEDIF($K$2,CU$2,"m"),IF($D11="monthly",1,IF($D11="Quarterly",3,6)))=0,-$C11,0)</f>
        <v>0</v>
      </c>
    </row>
    <row r="12" spans="2:99" x14ac:dyDescent="0.25">
      <c r="B12" s="5"/>
      <c r="C12" s="6"/>
      <c r="D12" s="13"/>
      <c r="E12" s="4"/>
      <c r="I12" s="2">
        <f>SUM(K12:CU12)</f>
        <v>0</v>
      </c>
    </row>
    <row r="13" spans="2:99" x14ac:dyDescent="0.25">
      <c r="B13" s="8" t="s">
        <v>15</v>
      </c>
      <c r="C13" s="8"/>
      <c r="D13" s="8"/>
      <c r="E13" s="8">
        <f ca="1">SUM(E8:E12)</f>
        <v>28300</v>
      </c>
      <c r="H13" s="8" t="s">
        <v>15</v>
      </c>
      <c r="I13" s="8">
        <f ca="1">SUM(I8:I12)</f>
        <v>-28300</v>
      </c>
      <c r="J13" s="8"/>
      <c r="K13" s="8">
        <f ca="1">SUM(K8:K12)</f>
        <v>-5600</v>
      </c>
      <c r="L13" s="8">
        <f t="shared" ref="L13:BB13" ca="1" si="48">SUM(L8:L12)</f>
        <v>-100</v>
      </c>
      <c r="M13" s="8">
        <f t="shared" ca="1" si="48"/>
        <v>-100</v>
      </c>
      <c r="N13" s="8">
        <f t="shared" ca="1" si="48"/>
        <v>-1100</v>
      </c>
      <c r="O13" s="8">
        <f t="shared" ca="1" si="48"/>
        <v>-100</v>
      </c>
      <c r="P13" s="8">
        <f t="shared" ca="1" si="48"/>
        <v>-100</v>
      </c>
      <c r="Q13" s="8">
        <f t="shared" ca="1" si="48"/>
        <v>-5600</v>
      </c>
      <c r="R13" s="8">
        <f t="shared" ca="1" si="48"/>
        <v>-100</v>
      </c>
      <c r="S13" s="8">
        <f t="shared" ca="1" si="48"/>
        <v>-100</v>
      </c>
      <c r="T13" s="8">
        <f t="shared" ca="1" si="48"/>
        <v>-1100</v>
      </c>
      <c r="U13" s="8">
        <f t="shared" ca="1" si="48"/>
        <v>-100</v>
      </c>
      <c r="V13" s="8">
        <f t="shared" ca="1" si="48"/>
        <v>-100</v>
      </c>
      <c r="W13" s="8">
        <f t="shared" ca="1" si="48"/>
        <v>-5600</v>
      </c>
      <c r="X13" s="8">
        <f t="shared" ca="1" si="48"/>
        <v>-100</v>
      </c>
      <c r="Y13" s="8">
        <f t="shared" ca="1" si="48"/>
        <v>-100</v>
      </c>
      <c r="Z13" s="8">
        <f t="shared" ca="1" si="48"/>
        <v>-1100</v>
      </c>
      <c r="AA13" s="8">
        <f t="shared" ca="1" si="48"/>
        <v>-100</v>
      </c>
      <c r="AB13" s="8">
        <f t="shared" ca="1" si="48"/>
        <v>-100</v>
      </c>
      <c r="AC13" s="8">
        <f t="shared" ca="1" si="48"/>
        <v>-5600</v>
      </c>
      <c r="AD13" s="8">
        <f t="shared" ca="1" si="48"/>
        <v>-100</v>
      </c>
      <c r="AE13" s="8">
        <f t="shared" ca="1" si="48"/>
        <v>-100</v>
      </c>
      <c r="AF13" s="8">
        <f t="shared" ca="1" si="48"/>
        <v>-1100</v>
      </c>
      <c r="AG13" s="8">
        <f t="shared" ca="1" si="48"/>
        <v>-100</v>
      </c>
      <c r="AH13" s="8">
        <f t="shared" ca="1" si="48"/>
        <v>0</v>
      </c>
      <c r="AI13" s="8">
        <f t="shared" ca="1" si="48"/>
        <v>0</v>
      </c>
      <c r="AJ13" s="8">
        <f t="shared" ca="1" si="48"/>
        <v>0</v>
      </c>
      <c r="AK13" s="8">
        <f t="shared" ca="1" si="48"/>
        <v>0</v>
      </c>
      <c r="AL13" s="8">
        <f t="shared" ca="1" si="48"/>
        <v>0</v>
      </c>
      <c r="AM13" s="8">
        <f t="shared" ca="1" si="48"/>
        <v>0</v>
      </c>
      <c r="AN13" s="8">
        <f t="shared" ca="1" si="48"/>
        <v>0</v>
      </c>
      <c r="AO13" s="8">
        <f t="shared" ca="1" si="48"/>
        <v>0</v>
      </c>
      <c r="AP13" s="8">
        <f t="shared" ca="1" si="48"/>
        <v>0</v>
      </c>
      <c r="AQ13" s="8">
        <f t="shared" ca="1" si="48"/>
        <v>0</v>
      </c>
      <c r="AR13" s="8">
        <f t="shared" ca="1" si="48"/>
        <v>0</v>
      </c>
      <c r="AS13" s="8">
        <f t="shared" ca="1" si="48"/>
        <v>0</v>
      </c>
      <c r="AT13" s="8">
        <f t="shared" ca="1" si="48"/>
        <v>0</v>
      </c>
      <c r="AU13" s="8">
        <f t="shared" ca="1" si="48"/>
        <v>0</v>
      </c>
      <c r="AV13" s="8">
        <f t="shared" ca="1" si="48"/>
        <v>0</v>
      </c>
      <c r="AW13" s="8">
        <f t="shared" ca="1" si="48"/>
        <v>0</v>
      </c>
      <c r="AX13" s="8">
        <f t="shared" ca="1" si="48"/>
        <v>0</v>
      </c>
      <c r="AY13" s="8">
        <f t="shared" ca="1" si="48"/>
        <v>0</v>
      </c>
      <c r="AZ13" s="8">
        <f t="shared" ca="1" si="48"/>
        <v>0</v>
      </c>
      <c r="BA13" s="8">
        <f t="shared" ca="1" si="48"/>
        <v>0</v>
      </c>
      <c r="BB13" s="8">
        <f t="shared" ca="1" si="48"/>
        <v>0</v>
      </c>
      <c r="BC13" s="8">
        <f t="shared" ref="BC13:CA13" ca="1" si="49">SUM(BC8:BC12)</f>
        <v>0</v>
      </c>
      <c r="BD13" s="8">
        <f t="shared" ca="1" si="49"/>
        <v>0</v>
      </c>
      <c r="BE13" s="8">
        <f t="shared" ca="1" si="49"/>
        <v>0</v>
      </c>
      <c r="BF13" s="8">
        <f t="shared" ca="1" si="49"/>
        <v>0</v>
      </c>
      <c r="BG13" s="8">
        <f t="shared" ca="1" si="49"/>
        <v>0</v>
      </c>
      <c r="BH13" s="8">
        <f t="shared" ca="1" si="49"/>
        <v>0</v>
      </c>
      <c r="BI13" s="8">
        <f t="shared" ca="1" si="49"/>
        <v>0</v>
      </c>
      <c r="BJ13" s="8">
        <f t="shared" ca="1" si="49"/>
        <v>0</v>
      </c>
      <c r="BK13" s="8">
        <f t="shared" ca="1" si="49"/>
        <v>0</v>
      </c>
      <c r="BL13" s="8">
        <f t="shared" ca="1" si="49"/>
        <v>0</v>
      </c>
      <c r="BM13" s="8">
        <f t="shared" ca="1" si="49"/>
        <v>0</v>
      </c>
      <c r="BN13" s="8">
        <f t="shared" ca="1" si="49"/>
        <v>0</v>
      </c>
      <c r="BO13" s="8">
        <f t="shared" ca="1" si="49"/>
        <v>0</v>
      </c>
      <c r="BP13" s="8">
        <f t="shared" ca="1" si="49"/>
        <v>0</v>
      </c>
      <c r="BQ13" s="8">
        <f t="shared" ca="1" si="49"/>
        <v>0</v>
      </c>
      <c r="BR13" s="8">
        <f t="shared" ca="1" si="49"/>
        <v>0</v>
      </c>
      <c r="BS13" s="8">
        <f t="shared" ca="1" si="49"/>
        <v>0</v>
      </c>
      <c r="BT13" s="8">
        <f t="shared" ca="1" si="49"/>
        <v>0</v>
      </c>
      <c r="BU13" s="8">
        <f t="shared" ca="1" si="49"/>
        <v>0</v>
      </c>
      <c r="BV13" s="8">
        <f t="shared" ca="1" si="49"/>
        <v>0</v>
      </c>
      <c r="BW13" s="8">
        <f t="shared" ca="1" si="49"/>
        <v>0</v>
      </c>
      <c r="BX13" s="8">
        <f t="shared" ca="1" si="49"/>
        <v>0</v>
      </c>
      <c r="BY13" s="8">
        <f t="shared" ca="1" si="49"/>
        <v>0</v>
      </c>
      <c r="BZ13" s="8">
        <f t="shared" ca="1" si="49"/>
        <v>0</v>
      </c>
      <c r="CA13" s="8">
        <f t="shared" ca="1" si="49"/>
        <v>0</v>
      </c>
      <c r="CB13" s="8">
        <f t="shared" ref="CB13:CU13" ca="1" si="50">SUM(CB8:CB12)</f>
        <v>0</v>
      </c>
      <c r="CC13" s="8">
        <f t="shared" ca="1" si="50"/>
        <v>0</v>
      </c>
      <c r="CD13" s="8">
        <f t="shared" ca="1" si="50"/>
        <v>0</v>
      </c>
      <c r="CE13" s="8">
        <f t="shared" ca="1" si="50"/>
        <v>0</v>
      </c>
      <c r="CF13" s="8">
        <f t="shared" ca="1" si="50"/>
        <v>0</v>
      </c>
      <c r="CG13" s="8">
        <f t="shared" ca="1" si="50"/>
        <v>0</v>
      </c>
      <c r="CH13" s="8">
        <f t="shared" ca="1" si="50"/>
        <v>0</v>
      </c>
      <c r="CI13" s="8">
        <f t="shared" ca="1" si="50"/>
        <v>0</v>
      </c>
      <c r="CJ13" s="8">
        <f t="shared" ca="1" si="50"/>
        <v>0</v>
      </c>
      <c r="CK13" s="8">
        <f t="shared" ca="1" si="50"/>
        <v>0</v>
      </c>
      <c r="CL13" s="8">
        <f t="shared" ca="1" si="50"/>
        <v>0</v>
      </c>
      <c r="CM13" s="8">
        <f t="shared" ca="1" si="50"/>
        <v>0</v>
      </c>
      <c r="CN13" s="8">
        <f t="shared" ca="1" si="50"/>
        <v>0</v>
      </c>
      <c r="CO13" s="8">
        <f t="shared" ca="1" si="50"/>
        <v>0</v>
      </c>
      <c r="CP13" s="8">
        <f t="shared" ca="1" si="50"/>
        <v>0</v>
      </c>
      <c r="CQ13" s="8">
        <f t="shared" ca="1" si="50"/>
        <v>0</v>
      </c>
      <c r="CR13" s="8">
        <f t="shared" ca="1" si="50"/>
        <v>0</v>
      </c>
      <c r="CS13" s="8">
        <f t="shared" ca="1" si="50"/>
        <v>0</v>
      </c>
      <c r="CT13" s="8">
        <f t="shared" ca="1" si="50"/>
        <v>0</v>
      </c>
      <c r="CU13" s="8">
        <f t="shared" ca="1" si="50"/>
        <v>0</v>
      </c>
    </row>
    <row r="14" spans="2:99" x14ac:dyDescent="0.25">
      <c r="C14" s="101"/>
    </row>
    <row r="15" spans="2:99" ht="15.75" x14ac:dyDescent="0.25">
      <c r="B15" s="42" t="s">
        <v>3</v>
      </c>
      <c r="C15" s="42"/>
      <c r="D15" s="42"/>
      <c r="E15" s="42"/>
      <c r="F15" s="34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</row>
    <row r="17" spans="2:99" x14ac:dyDescent="0.25">
      <c r="B17" s="8" t="s">
        <v>0</v>
      </c>
      <c r="C17" s="8" t="s">
        <v>1</v>
      </c>
      <c r="D17" s="8" t="s">
        <v>4</v>
      </c>
      <c r="E17" s="9" t="s">
        <v>160</v>
      </c>
    </row>
    <row r="18" spans="2:99" x14ac:dyDescent="0.25">
      <c r="B18" s="5" t="s">
        <v>161</v>
      </c>
      <c r="C18" s="6">
        <v>5000</v>
      </c>
      <c r="D18" s="6" t="s">
        <v>5</v>
      </c>
      <c r="E18" s="5">
        <f ca="1">-I18</f>
        <v>40000</v>
      </c>
      <c r="H18" s="99" t="str">
        <f>B18</f>
        <v>Service Charge</v>
      </c>
      <c r="I18" s="100">
        <f ca="1">SUM(K18:CU18)</f>
        <v>-40000</v>
      </c>
      <c r="J18" s="99"/>
      <c r="K18" s="99">
        <f ca="1">(K$2&lt;'Accom_Phase Schedule'!$E$58)*IF(MOD(DATEDIF($K$2,K$2,"m"),IF($D18="monthly",1,IF($D18="Quarterly",3,6)))=0,-$C18,0)</f>
        <v>-5000</v>
      </c>
      <c r="L18" s="99">
        <f ca="1">(L$2&lt;'Accom_Phase Schedule'!$E$58)*IF(MOD(DATEDIF($K$2,L$2,"m"),IF($D18="monthly",1,IF($D18="Quarterly",3,6)))=0,-$C18,0)</f>
        <v>0</v>
      </c>
      <c r="M18" s="99">
        <f ca="1">(M$2&lt;'Accom_Phase Schedule'!$E$58)*IF(MOD(DATEDIF($K$2,M$2,"m"),IF($D18="monthly",1,IF($D18="Quarterly",3,6)))=0,-$C18,0)</f>
        <v>0</v>
      </c>
      <c r="N18" s="99">
        <f ca="1">(N$2&lt;'Accom_Phase Schedule'!$E$58)*IF(MOD(DATEDIF($K$2,N$2,"m"),IF($D18="monthly",1,IF($D18="Quarterly",3,6)))=0,-$C18,0)</f>
        <v>-5000</v>
      </c>
      <c r="O18" s="99">
        <f ca="1">(O$2&lt;'Accom_Phase Schedule'!$E$58)*IF(MOD(DATEDIF($K$2,O$2,"m"),IF($D18="monthly",1,IF($D18="Quarterly",3,6)))=0,-$C18,0)</f>
        <v>0</v>
      </c>
      <c r="P18" s="99">
        <f ca="1">(P$2&lt;'Accom_Phase Schedule'!$E$58)*IF(MOD(DATEDIF($K$2,P$2,"m"),IF($D18="monthly",1,IF($D18="Quarterly",3,6)))=0,-$C18,0)</f>
        <v>0</v>
      </c>
      <c r="Q18" s="99">
        <f ca="1">(Q$2&lt;'Accom_Phase Schedule'!$E$58)*IF(MOD(DATEDIF($K$2,Q$2,"m"),IF($D18="monthly",1,IF($D18="Quarterly",3,6)))=0,-$C18,0)</f>
        <v>-5000</v>
      </c>
      <c r="R18" s="99">
        <f ca="1">(R$2&lt;'Accom_Phase Schedule'!$E$58)*IF(MOD(DATEDIF($K$2,R$2,"m"),IF($D18="monthly",1,IF($D18="Quarterly",3,6)))=0,-$C18,0)</f>
        <v>0</v>
      </c>
      <c r="S18" s="99">
        <f ca="1">(S$2&lt;'Accom_Phase Schedule'!$E$58)*IF(MOD(DATEDIF($K$2,S$2,"m"),IF($D18="monthly",1,IF($D18="Quarterly",3,6)))=0,-$C18,0)</f>
        <v>0</v>
      </c>
      <c r="T18" s="99">
        <f ca="1">(T$2&lt;'Accom_Phase Schedule'!$E$58)*IF(MOD(DATEDIF($K$2,T$2,"m"),IF($D18="monthly",1,IF($D18="Quarterly",3,6)))=0,-$C18,0)</f>
        <v>-5000</v>
      </c>
      <c r="U18" s="99">
        <f ca="1">(U$2&lt;'Accom_Phase Schedule'!$E$58)*IF(MOD(DATEDIF($K$2,U$2,"m"),IF($D18="monthly",1,IF($D18="Quarterly",3,6)))=0,-$C18,0)</f>
        <v>0</v>
      </c>
      <c r="V18" s="99">
        <f ca="1">(V$2&lt;'Accom_Phase Schedule'!$E$58)*IF(MOD(DATEDIF($K$2,V$2,"m"),IF($D18="monthly",1,IF($D18="Quarterly",3,6)))=0,-$C18,0)</f>
        <v>0</v>
      </c>
      <c r="W18" s="99">
        <f ca="1">(W$2&lt;'Accom_Phase Schedule'!$E$58)*IF(MOD(DATEDIF($K$2,W$2,"m"),IF($D18="monthly",1,IF($D18="Quarterly",3,6)))=0,-$C18,0)</f>
        <v>-5000</v>
      </c>
      <c r="X18" s="99">
        <f ca="1">(X$2&lt;'Accom_Phase Schedule'!$E$58)*IF(MOD(DATEDIF($K$2,X$2,"m"),IF($D18="monthly",1,IF($D18="Quarterly",3,6)))=0,-$C18,0)</f>
        <v>0</v>
      </c>
      <c r="Y18" s="99">
        <f ca="1">(Y$2&lt;'Accom_Phase Schedule'!$E$58)*IF(MOD(DATEDIF($K$2,Y$2,"m"),IF($D18="monthly",1,IF($D18="Quarterly",3,6)))=0,-$C18,0)</f>
        <v>0</v>
      </c>
      <c r="Z18" s="99">
        <f ca="1">(Z$2&lt;'Accom_Phase Schedule'!$E$58)*IF(MOD(DATEDIF($K$2,Z$2,"m"),IF($D18="monthly",1,IF($D18="Quarterly",3,6)))=0,-$C18,0)</f>
        <v>-5000</v>
      </c>
      <c r="AA18" s="99">
        <f ca="1">(AA$2&lt;'Accom_Phase Schedule'!$E$58)*IF(MOD(DATEDIF($K$2,AA$2,"m"),IF($D18="monthly",1,IF($D18="Quarterly",3,6)))=0,-$C18,0)</f>
        <v>0</v>
      </c>
      <c r="AB18" s="99">
        <f ca="1">(AB$2&lt;'Accom_Phase Schedule'!$E$58)*IF(MOD(DATEDIF($K$2,AB$2,"m"),IF($D18="monthly",1,IF($D18="Quarterly",3,6)))=0,-$C18,0)</f>
        <v>0</v>
      </c>
      <c r="AC18" s="99">
        <f ca="1">(AC$2&lt;'Accom_Phase Schedule'!$E$58)*IF(MOD(DATEDIF($K$2,AC$2,"m"),IF($D18="monthly",1,IF($D18="Quarterly",3,6)))=0,-$C18,0)</f>
        <v>-5000</v>
      </c>
      <c r="AD18" s="99">
        <f ca="1">(AD$2&lt;'Accom_Phase Schedule'!$E$58)*IF(MOD(DATEDIF($K$2,AD$2,"m"),IF($D18="monthly",1,IF($D18="Quarterly",3,6)))=0,-$C18,0)</f>
        <v>0</v>
      </c>
      <c r="AE18" s="99">
        <f ca="1">(AE$2&lt;'Accom_Phase Schedule'!$E$58)*IF(MOD(DATEDIF($K$2,AE$2,"m"),IF($D18="monthly",1,IF($D18="Quarterly",3,6)))=0,-$C18,0)</f>
        <v>0</v>
      </c>
      <c r="AF18" s="99">
        <f ca="1">(AF$2&lt;'Accom_Phase Schedule'!$E$58)*IF(MOD(DATEDIF($K$2,AF$2,"m"),IF($D18="monthly",1,IF($D18="Quarterly",3,6)))=0,-$C18,0)</f>
        <v>-5000</v>
      </c>
      <c r="AG18" s="99">
        <f ca="1">(AG$2&lt;'Accom_Phase Schedule'!$E$58)*IF(MOD(DATEDIF($K$2,AG$2,"m"),IF($D18="monthly",1,IF($D18="Quarterly",3,6)))=0,-$C18,0)</f>
        <v>0</v>
      </c>
      <c r="AH18" s="99">
        <f ca="1">(AH$2&lt;'Accom_Phase Schedule'!$E$58)*IF(MOD(DATEDIF($K$2,AH$2,"m"),IF($D18="monthly",1,IF($D18="Quarterly",3,6)))=0,-$C18,0)</f>
        <v>0</v>
      </c>
      <c r="AI18" s="99">
        <f ca="1">(AI$2&lt;'Accom_Phase Schedule'!$E$58)*IF(MOD(DATEDIF($K$2,AI$2,"m"),IF($D18="monthly",1,IF($D18="Quarterly",3,6)))=0,-$C18,0)</f>
        <v>0</v>
      </c>
      <c r="AJ18" s="99">
        <f ca="1">(AJ$2&lt;'Accom_Phase Schedule'!$E$58)*IF(MOD(DATEDIF($K$2,AJ$2,"m"),IF($D18="monthly",1,IF($D18="Quarterly",3,6)))=0,-$C18,0)</f>
        <v>0</v>
      </c>
      <c r="AK18" s="99">
        <f ca="1">(AK$2&lt;'Accom_Phase Schedule'!$E$58)*IF(MOD(DATEDIF($K$2,AK$2,"m"),IF($D18="monthly",1,IF($D18="Quarterly",3,6)))=0,-$C18,0)</f>
        <v>0</v>
      </c>
      <c r="AL18" s="99">
        <f ca="1">(AL$2&lt;'Accom_Phase Schedule'!$E$58)*IF(MOD(DATEDIF($K$2,AL$2,"m"),IF($D18="monthly",1,IF($D18="Quarterly",3,6)))=0,-$C18,0)</f>
        <v>0</v>
      </c>
      <c r="AM18" s="99">
        <f ca="1">(AM$2&lt;'Accom_Phase Schedule'!$E$58)*IF(MOD(DATEDIF($K$2,AM$2,"m"),IF($D18="monthly",1,IF($D18="Quarterly",3,6)))=0,-$C18,0)</f>
        <v>0</v>
      </c>
      <c r="AN18" s="99">
        <f ca="1">(AN$2&lt;'Accom_Phase Schedule'!$E$58)*IF(MOD(DATEDIF($K$2,AN$2,"m"),IF($D18="monthly",1,IF($D18="Quarterly",3,6)))=0,-$C18,0)</f>
        <v>0</v>
      </c>
      <c r="AO18" s="99">
        <f ca="1">(AO$2&lt;'Accom_Phase Schedule'!$E$58)*IF(MOD(DATEDIF($K$2,AO$2,"m"),IF($D18="monthly",1,IF($D18="Quarterly",3,6)))=0,-$C18,0)</f>
        <v>0</v>
      </c>
      <c r="AP18" s="99">
        <f ca="1">(AP$2&lt;'Accom_Phase Schedule'!$E$58)*IF(MOD(DATEDIF($K$2,AP$2,"m"),IF($D18="monthly",1,IF($D18="Quarterly",3,6)))=0,-$C18,0)</f>
        <v>0</v>
      </c>
      <c r="AQ18" s="99">
        <f ca="1">(AQ$2&lt;'Accom_Phase Schedule'!$E$58)*IF(MOD(DATEDIF($K$2,AQ$2,"m"),IF($D18="monthly",1,IF($D18="Quarterly",3,6)))=0,-$C18,0)</f>
        <v>0</v>
      </c>
      <c r="AR18" s="99">
        <f ca="1">(AR$2&lt;'Accom_Phase Schedule'!$E$58)*IF(MOD(DATEDIF($K$2,AR$2,"m"),IF($D18="monthly",1,IF($D18="Quarterly",3,6)))=0,-$C18,0)</f>
        <v>0</v>
      </c>
      <c r="AS18" s="99">
        <f ca="1">(AS$2&lt;'Accom_Phase Schedule'!$E$58)*IF(MOD(DATEDIF($K$2,AS$2,"m"),IF($D18="monthly",1,IF($D18="Quarterly",3,6)))=0,-$C18,0)</f>
        <v>0</v>
      </c>
      <c r="AT18" s="99">
        <f ca="1">(AT$2&lt;'Accom_Phase Schedule'!$E$58)*IF(MOD(DATEDIF($K$2,AT$2,"m"),IF($D18="monthly",1,IF($D18="Quarterly",3,6)))=0,-$C18,0)</f>
        <v>0</v>
      </c>
      <c r="AU18" s="99">
        <f ca="1">(AU$2&lt;'Accom_Phase Schedule'!$E$58)*IF(MOD(DATEDIF($K$2,AU$2,"m"),IF($D18="monthly",1,IF($D18="Quarterly",3,6)))=0,-$C18,0)</f>
        <v>0</v>
      </c>
      <c r="AV18" s="99">
        <f ca="1">(AV$2&lt;'Accom_Phase Schedule'!$E$58)*IF(MOD(DATEDIF($K$2,AV$2,"m"),IF($D18="monthly",1,IF($D18="Quarterly",3,6)))=0,-$C18,0)</f>
        <v>0</v>
      </c>
      <c r="AW18" s="99">
        <f ca="1">(AW$2&lt;'Accom_Phase Schedule'!$E$58)*IF(MOD(DATEDIF($K$2,AW$2,"m"),IF($D18="monthly",1,IF($D18="Quarterly",3,6)))=0,-$C18,0)</f>
        <v>0</v>
      </c>
      <c r="AX18" s="99">
        <f ca="1">(AX$2&lt;'Accom_Phase Schedule'!$E$58)*IF(MOD(DATEDIF($K$2,AX$2,"m"),IF($D18="monthly",1,IF($D18="Quarterly",3,6)))=0,-$C18,0)</f>
        <v>0</v>
      </c>
      <c r="AY18" s="99">
        <f ca="1">(AY$2&lt;'Accom_Phase Schedule'!$E$58)*IF(MOD(DATEDIF($K$2,AY$2,"m"),IF($D18="monthly",1,IF($D18="Quarterly",3,6)))=0,-$C18,0)</f>
        <v>0</v>
      </c>
      <c r="AZ18" s="99">
        <f ca="1">(AZ$2&lt;'Accom_Phase Schedule'!$E$58)*IF(MOD(DATEDIF($K$2,AZ$2,"m"),IF($D18="monthly",1,IF($D18="Quarterly",3,6)))=0,-$C18,0)</f>
        <v>0</v>
      </c>
      <c r="BA18" s="99">
        <f ca="1">(BA$2&lt;'Accom_Phase Schedule'!$E$58)*IF(MOD(DATEDIF($K$2,BA$2,"m"),IF($D18="monthly",1,IF($D18="Quarterly",3,6)))=0,-$C18,0)</f>
        <v>0</v>
      </c>
      <c r="BB18" s="99">
        <f ca="1">(BB$2&lt;'Accom_Phase Schedule'!$E$58)*IF(MOD(DATEDIF($K$2,BB$2,"m"),IF($D18="monthly",1,IF($D18="Quarterly",3,6)))=0,-$C18,0)</f>
        <v>0</v>
      </c>
      <c r="BC18" s="99">
        <f ca="1">(BC$2&lt;'Accom_Phase Schedule'!$E$58)*IF(MOD(DATEDIF($K$2,BC$2,"m"),IF($D18="monthly",1,IF($D18="Quarterly",3,6)))=0,-$C18,0)</f>
        <v>0</v>
      </c>
      <c r="BD18" s="99">
        <f ca="1">(BD$2&lt;'Accom_Phase Schedule'!$E$58)*IF(MOD(DATEDIF($K$2,BD$2,"m"),IF($D18="monthly",1,IF($D18="Quarterly",3,6)))=0,-$C18,0)</f>
        <v>0</v>
      </c>
      <c r="BE18" s="99">
        <f ca="1">(BE$2&lt;'Accom_Phase Schedule'!$E$58)*IF(MOD(DATEDIF($K$2,BE$2,"m"),IF($D18="monthly",1,IF($D18="Quarterly",3,6)))=0,-$C18,0)</f>
        <v>0</v>
      </c>
      <c r="BF18" s="99">
        <f ca="1">(BF$2&lt;'Accom_Phase Schedule'!$E$58)*IF(MOD(DATEDIF($K$2,BF$2,"m"),IF($D18="monthly",1,IF($D18="Quarterly",3,6)))=0,-$C18,0)</f>
        <v>0</v>
      </c>
      <c r="BG18" s="99">
        <f ca="1">(BG$2&lt;'Accom_Phase Schedule'!$E$58)*IF(MOD(DATEDIF($K$2,BG$2,"m"),IF($D18="monthly",1,IF($D18="Quarterly",3,6)))=0,-$C18,0)</f>
        <v>0</v>
      </c>
      <c r="BH18" s="99">
        <f ca="1">(BH$2&lt;'Accom_Phase Schedule'!$E$58)*IF(MOD(DATEDIF($K$2,BH$2,"m"),IF($D18="monthly",1,IF($D18="Quarterly",3,6)))=0,-$C18,0)</f>
        <v>0</v>
      </c>
      <c r="BI18" s="99">
        <f ca="1">(BI$2&lt;'Accom_Phase Schedule'!$E$58)*IF(MOD(DATEDIF($K$2,BI$2,"m"),IF($D18="monthly",1,IF($D18="Quarterly",3,6)))=0,-$C18,0)</f>
        <v>0</v>
      </c>
      <c r="BJ18" s="99">
        <f ca="1">(BJ$2&lt;'Accom_Phase Schedule'!$E$58)*IF(MOD(DATEDIF($K$2,BJ$2,"m"),IF($D18="monthly",1,IF($D18="Quarterly",3,6)))=0,-$C18,0)</f>
        <v>0</v>
      </c>
      <c r="BK18" s="99">
        <f ca="1">(BK$2&lt;'Accom_Phase Schedule'!$E$58)*IF(MOD(DATEDIF($K$2,BK$2,"m"),IF($D18="monthly",1,IF($D18="Quarterly",3,6)))=0,-$C18,0)</f>
        <v>0</v>
      </c>
      <c r="BL18" s="99">
        <f ca="1">(BL$2&lt;'Accom_Phase Schedule'!$E$58)*IF(MOD(DATEDIF($K$2,BL$2,"m"),IF($D18="monthly",1,IF($D18="Quarterly",3,6)))=0,-$C18,0)</f>
        <v>0</v>
      </c>
      <c r="BM18" s="99">
        <f ca="1">(BM$2&lt;'Accom_Phase Schedule'!$E$58)*IF(MOD(DATEDIF($K$2,BM$2,"m"),IF($D18="monthly",1,IF($D18="Quarterly",3,6)))=0,-$C18,0)</f>
        <v>0</v>
      </c>
      <c r="BN18" s="99">
        <f ca="1">(BN$2&lt;'Accom_Phase Schedule'!$E$58)*IF(MOD(DATEDIF($K$2,BN$2,"m"),IF($D18="monthly",1,IF($D18="Quarterly",3,6)))=0,-$C18,0)</f>
        <v>0</v>
      </c>
      <c r="BO18" s="99">
        <f ca="1">(BO$2&lt;'Accom_Phase Schedule'!$E$58)*IF(MOD(DATEDIF($K$2,BO$2,"m"),IF($D18="monthly",1,IF($D18="Quarterly",3,6)))=0,-$C18,0)</f>
        <v>0</v>
      </c>
      <c r="BP18" s="99">
        <f ca="1">(BP$2&lt;'Accom_Phase Schedule'!$E$58)*IF(MOD(DATEDIF($K$2,BP$2,"m"),IF($D18="monthly",1,IF($D18="Quarterly",3,6)))=0,-$C18,0)</f>
        <v>0</v>
      </c>
      <c r="BQ18" s="99">
        <f ca="1">(BQ$2&lt;'Accom_Phase Schedule'!$E$58)*IF(MOD(DATEDIF($K$2,BQ$2,"m"),IF($D18="monthly",1,IF($D18="Quarterly",3,6)))=0,-$C18,0)</f>
        <v>0</v>
      </c>
      <c r="BR18" s="99">
        <f ca="1">(BR$2&lt;'Accom_Phase Schedule'!$E$58)*IF(MOD(DATEDIF($K$2,BR$2,"m"),IF($D18="monthly",1,IF($D18="Quarterly",3,6)))=0,-$C18,0)</f>
        <v>0</v>
      </c>
      <c r="BS18" s="99">
        <f ca="1">(BS$2&lt;'Accom_Phase Schedule'!$E$58)*IF(MOD(DATEDIF($K$2,BS$2,"m"),IF($D18="monthly",1,IF($D18="Quarterly",3,6)))=0,-$C18,0)</f>
        <v>0</v>
      </c>
      <c r="BT18" s="99">
        <f ca="1">(BT$2&lt;'Accom_Phase Schedule'!$E$58)*IF(MOD(DATEDIF($K$2,BT$2,"m"),IF($D18="monthly",1,IF($D18="Quarterly",3,6)))=0,-$C18,0)</f>
        <v>0</v>
      </c>
      <c r="BU18" s="99">
        <f ca="1">(BU$2&lt;'Accom_Phase Schedule'!$E$58)*IF(MOD(DATEDIF($K$2,BU$2,"m"),IF($D18="monthly",1,IF($D18="Quarterly",3,6)))=0,-$C18,0)</f>
        <v>0</v>
      </c>
      <c r="BV18" s="99">
        <f ca="1">(BV$2&lt;'Accom_Phase Schedule'!$E$58)*IF(MOD(DATEDIF($K$2,BV$2,"m"),IF($D18="monthly",1,IF($D18="Quarterly",3,6)))=0,-$C18,0)</f>
        <v>0</v>
      </c>
      <c r="BW18" s="99">
        <f ca="1">(BW$2&lt;'Accom_Phase Schedule'!$E$58)*IF(MOD(DATEDIF($K$2,BW$2,"m"),IF($D18="monthly",1,IF($D18="Quarterly",3,6)))=0,-$C18,0)</f>
        <v>0</v>
      </c>
      <c r="BX18" s="99">
        <f ca="1">(BX$2&lt;'Accom_Phase Schedule'!$E$58)*IF(MOD(DATEDIF($K$2,BX$2,"m"),IF($D18="monthly",1,IF($D18="Quarterly",3,6)))=0,-$C18,0)</f>
        <v>0</v>
      </c>
      <c r="BY18" s="99">
        <f ca="1">(BY$2&lt;'Accom_Phase Schedule'!$E$58)*IF(MOD(DATEDIF($K$2,BY$2,"m"),IF($D18="monthly",1,IF($D18="Quarterly",3,6)))=0,-$C18,0)</f>
        <v>0</v>
      </c>
      <c r="BZ18" s="99">
        <f ca="1">(BZ$2&lt;'Accom_Phase Schedule'!$E$58)*IF(MOD(DATEDIF($K$2,BZ$2,"m"),IF($D18="monthly",1,IF($D18="Quarterly",3,6)))=0,-$C18,0)</f>
        <v>0</v>
      </c>
      <c r="CA18" s="99">
        <f ca="1">(CA$2&lt;'Accom_Phase Schedule'!$E$58)*IF(MOD(DATEDIF($K$2,CA$2,"m"),IF($D18="monthly",1,IF($D18="Quarterly",3,6)))=0,-$C18,0)</f>
        <v>0</v>
      </c>
      <c r="CB18" s="99">
        <f ca="1">(CB$2&lt;'Accom_Phase Schedule'!$E$58)*IF(MOD(DATEDIF($K$2,CB$2,"m"),IF($D18="monthly",1,IF($D18="Quarterly",3,6)))=0,-$C18,0)</f>
        <v>0</v>
      </c>
      <c r="CC18" s="99">
        <f ca="1">(CC$2&lt;'Accom_Phase Schedule'!$E$58)*IF(MOD(DATEDIF($K$2,CC$2,"m"),IF($D18="monthly",1,IF($D18="Quarterly",3,6)))=0,-$C18,0)</f>
        <v>0</v>
      </c>
      <c r="CD18" s="99">
        <f ca="1">(CD$2&lt;'Accom_Phase Schedule'!$E$58)*IF(MOD(DATEDIF($K$2,CD$2,"m"),IF($D18="monthly",1,IF($D18="Quarterly",3,6)))=0,-$C18,0)</f>
        <v>0</v>
      </c>
      <c r="CE18" s="99">
        <f ca="1">(CE$2&lt;'Accom_Phase Schedule'!$E$58)*IF(MOD(DATEDIF($K$2,CE$2,"m"),IF($D18="monthly",1,IF($D18="Quarterly",3,6)))=0,-$C18,0)</f>
        <v>0</v>
      </c>
      <c r="CF18" s="99">
        <f ca="1">(CF$2&lt;'Accom_Phase Schedule'!$E$58)*IF(MOD(DATEDIF($K$2,CF$2,"m"),IF($D18="monthly",1,IF($D18="Quarterly",3,6)))=0,-$C18,0)</f>
        <v>0</v>
      </c>
      <c r="CG18" s="99">
        <f ca="1">(CG$2&lt;'Accom_Phase Schedule'!$E$58)*IF(MOD(DATEDIF($K$2,CG$2,"m"),IF($D18="monthly",1,IF($D18="Quarterly",3,6)))=0,-$C18,0)</f>
        <v>0</v>
      </c>
      <c r="CH18" s="99">
        <f ca="1">(CH$2&lt;'Accom_Phase Schedule'!$E$58)*IF(MOD(DATEDIF($K$2,CH$2,"m"),IF($D18="monthly",1,IF($D18="Quarterly",3,6)))=0,-$C18,0)</f>
        <v>0</v>
      </c>
      <c r="CI18" s="99">
        <f ca="1">(CI$2&lt;'Accom_Phase Schedule'!$E$58)*IF(MOD(DATEDIF($K$2,CI$2,"m"),IF($D18="monthly",1,IF($D18="Quarterly",3,6)))=0,-$C18,0)</f>
        <v>0</v>
      </c>
      <c r="CJ18" s="99">
        <f ca="1">(CJ$2&lt;'Accom_Phase Schedule'!$E$58)*IF(MOD(DATEDIF($K$2,CJ$2,"m"),IF($D18="monthly",1,IF($D18="Quarterly",3,6)))=0,-$C18,0)</f>
        <v>0</v>
      </c>
      <c r="CK18" s="99">
        <f ca="1">(CK$2&lt;'Accom_Phase Schedule'!$E$58)*IF(MOD(DATEDIF($K$2,CK$2,"m"),IF($D18="monthly",1,IF($D18="Quarterly",3,6)))=0,-$C18,0)</f>
        <v>0</v>
      </c>
      <c r="CL18" s="99">
        <f ca="1">(CL$2&lt;'Accom_Phase Schedule'!$E$58)*IF(MOD(DATEDIF($K$2,CL$2,"m"),IF($D18="monthly",1,IF($D18="Quarterly",3,6)))=0,-$C18,0)</f>
        <v>0</v>
      </c>
      <c r="CM18" s="99">
        <f ca="1">(CM$2&lt;'Accom_Phase Schedule'!$E$58)*IF(MOD(DATEDIF($K$2,CM$2,"m"),IF($D18="monthly",1,IF($D18="Quarterly",3,6)))=0,-$C18,0)</f>
        <v>0</v>
      </c>
      <c r="CN18" s="99">
        <f ca="1">(CN$2&lt;'Accom_Phase Schedule'!$E$58)*IF(MOD(DATEDIF($K$2,CN$2,"m"),IF($D18="monthly",1,IF($D18="Quarterly",3,6)))=0,-$C18,0)</f>
        <v>0</v>
      </c>
      <c r="CO18" s="99">
        <f ca="1">(CO$2&lt;'Accom_Phase Schedule'!$E$58)*IF(MOD(DATEDIF($K$2,CO$2,"m"),IF($D18="monthly",1,IF($D18="Quarterly",3,6)))=0,-$C18,0)</f>
        <v>0</v>
      </c>
      <c r="CP18" s="99">
        <f ca="1">(CP$2&lt;'Accom_Phase Schedule'!$E$58)*IF(MOD(DATEDIF($K$2,CP$2,"m"),IF($D18="monthly",1,IF($D18="Quarterly",3,6)))=0,-$C18,0)</f>
        <v>0</v>
      </c>
      <c r="CQ18" s="99">
        <f ca="1">(CQ$2&lt;'Accom_Phase Schedule'!$E$58)*IF(MOD(DATEDIF($K$2,CQ$2,"m"),IF($D18="monthly",1,IF($D18="Quarterly",3,6)))=0,-$C18,0)</f>
        <v>0</v>
      </c>
      <c r="CR18" s="99">
        <f ca="1">(CR$2&lt;'Accom_Phase Schedule'!$E$58)*IF(MOD(DATEDIF($K$2,CR$2,"m"),IF($D18="monthly",1,IF($D18="Quarterly",3,6)))=0,-$C18,0)</f>
        <v>0</v>
      </c>
      <c r="CS18" s="99">
        <f ca="1">(CS$2&lt;'Accom_Phase Schedule'!$E$58)*IF(MOD(DATEDIF($K$2,CS$2,"m"),IF($D18="monthly",1,IF($D18="Quarterly",3,6)))=0,-$C18,0)</f>
        <v>0</v>
      </c>
      <c r="CT18" s="99">
        <f ca="1">(CT$2&lt;'Accom_Phase Schedule'!$E$58)*IF(MOD(DATEDIF($K$2,CT$2,"m"),IF($D18="monthly",1,IF($D18="Quarterly",3,6)))=0,-$C18,0)</f>
        <v>0</v>
      </c>
      <c r="CU18" s="99">
        <f ca="1">(CU$2&lt;'Accom_Phase Schedule'!$E$58)*IF(MOD(DATEDIF($K$2,CU$2,"m"),IF($D18="monthly",1,IF($D18="Quarterly",3,6)))=0,-$C18,0)</f>
        <v>0</v>
      </c>
    </row>
    <row r="19" spans="2:99" x14ac:dyDescent="0.25">
      <c r="B19" s="5" t="s">
        <v>162</v>
      </c>
      <c r="C19" s="6">
        <v>500</v>
      </c>
      <c r="D19" s="6" t="s">
        <v>6</v>
      </c>
      <c r="E19" s="5">
        <f t="shared" ref="E19:E21" ca="1" si="51">-I19</f>
        <v>11500</v>
      </c>
      <c r="H19" s="1" t="str">
        <f t="shared" ref="H19:H22" si="52">B19</f>
        <v>Security</v>
      </c>
      <c r="I19" s="2">
        <f ca="1">SUM(K19:CU19)</f>
        <v>-11500</v>
      </c>
      <c r="K19" s="1">
        <f ca="1">(K$2&lt;'Accom_Phase Schedule'!$E$58)*IF(MOD(DATEDIF($K$2,K$2,"m"),IF($D19="monthly",1,IF($D19="Quarterly",3,6)))=0,-$C19,0)</f>
        <v>-500</v>
      </c>
      <c r="L19" s="1">
        <f ca="1">(L$2&lt;'Accom_Phase Schedule'!$E$58)*IF(MOD(DATEDIF($K$2,L$2,"m"),IF($D19="monthly",1,IF($D19="Quarterly",3,6)))=0,-$C19,0)</f>
        <v>-500</v>
      </c>
      <c r="M19" s="1">
        <f ca="1">(M$2&lt;'Accom_Phase Schedule'!$E$58)*IF(MOD(DATEDIF($K$2,M$2,"m"),IF($D19="monthly",1,IF($D19="Quarterly",3,6)))=0,-$C19,0)</f>
        <v>-500</v>
      </c>
      <c r="N19" s="1">
        <f ca="1">(N$2&lt;'Accom_Phase Schedule'!$E$58)*IF(MOD(DATEDIF($K$2,N$2,"m"),IF($D19="monthly",1,IF($D19="Quarterly",3,6)))=0,-$C19,0)</f>
        <v>-500</v>
      </c>
      <c r="O19" s="1">
        <f ca="1">(O$2&lt;'Accom_Phase Schedule'!$E$58)*IF(MOD(DATEDIF($K$2,O$2,"m"),IF($D19="monthly",1,IF($D19="Quarterly",3,6)))=0,-$C19,0)</f>
        <v>-500</v>
      </c>
      <c r="P19" s="1">
        <f ca="1">(P$2&lt;'Accom_Phase Schedule'!$E$58)*IF(MOD(DATEDIF($K$2,P$2,"m"),IF($D19="monthly",1,IF($D19="Quarterly",3,6)))=0,-$C19,0)</f>
        <v>-500</v>
      </c>
      <c r="Q19" s="1">
        <f ca="1">(Q$2&lt;'Accom_Phase Schedule'!$E$58)*IF(MOD(DATEDIF($K$2,Q$2,"m"),IF($D19="monthly",1,IF($D19="Quarterly",3,6)))=0,-$C19,0)</f>
        <v>-500</v>
      </c>
      <c r="R19" s="1">
        <f ca="1">(R$2&lt;'Accom_Phase Schedule'!$E$58)*IF(MOD(DATEDIF($K$2,R$2,"m"),IF($D19="monthly",1,IF($D19="Quarterly",3,6)))=0,-$C19,0)</f>
        <v>-500</v>
      </c>
      <c r="S19" s="1">
        <f ca="1">(S$2&lt;'Accom_Phase Schedule'!$E$58)*IF(MOD(DATEDIF($K$2,S$2,"m"),IF($D19="monthly",1,IF($D19="Quarterly",3,6)))=0,-$C19,0)</f>
        <v>-500</v>
      </c>
      <c r="T19" s="1">
        <f ca="1">(T$2&lt;'Accom_Phase Schedule'!$E$58)*IF(MOD(DATEDIF($K$2,T$2,"m"),IF($D19="monthly",1,IF($D19="Quarterly",3,6)))=0,-$C19,0)</f>
        <v>-500</v>
      </c>
      <c r="U19" s="1">
        <f ca="1">(U$2&lt;'Accom_Phase Schedule'!$E$58)*IF(MOD(DATEDIF($K$2,U$2,"m"),IF($D19="monthly",1,IF($D19="Quarterly",3,6)))=0,-$C19,0)</f>
        <v>-500</v>
      </c>
      <c r="V19" s="1">
        <f ca="1">(V$2&lt;'Accom_Phase Schedule'!$E$58)*IF(MOD(DATEDIF($K$2,V$2,"m"),IF($D19="monthly",1,IF($D19="Quarterly",3,6)))=0,-$C19,0)</f>
        <v>-500</v>
      </c>
      <c r="W19" s="1">
        <f ca="1">(W$2&lt;'Accom_Phase Schedule'!$E$58)*IF(MOD(DATEDIF($K$2,W$2,"m"),IF($D19="monthly",1,IF($D19="Quarterly",3,6)))=0,-$C19,0)</f>
        <v>-500</v>
      </c>
      <c r="X19" s="1">
        <f ca="1">(X$2&lt;'Accom_Phase Schedule'!$E$58)*IF(MOD(DATEDIF($K$2,X$2,"m"),IF($D19="monthly",1,IF($D19="Quarterly",3,6)))=0,-$C19,0)</f>
        <v>-500</v>
      </c>
      <c r="Y19" s="1">
        <f ca="1">(Y$2&lt;'Accom_Phase Schedule'!$E$58)*IF(MOD(DATEDIF($K$2,Y$2,"m"),IF($D19="monthly",1,IF($D19="Quarterly",3,6)))=0,-$C19,0)</f>
        <v>-500</v>
      </c>
      <c r="Z19" s="1">
        <f ca="1">(Z$2&lt;'Accom_Phase Schedule'!$E$58)*IF(MOD(DATEDIF($K$2,Z$2,"m"),IF($D19="monthly",1,IF($D19="Quarterly",3,6)))=0,-$C19,0)</f>
        <v>-500</v>
      </c>
      <c r="AA19" s="1">
        <f ca="1">(AA$2&lt;'Accom_Phase Schedule'!$E$58)*IF(MOD(DATEDIF($K$2,AA$2,"m"),IF($D19="monthly",1,IF($D19="Quarterly",3,6)))=0,-$C19,0)</f>
        <v>-500</v>
      </c>
      <c r="AB19" s="1">
        <f ca="1">(AB$2&lt;'Accom_Phase Schedule'!$E$58)*IF(MOD(DATEDIF($K$2,AB$2,"m"),IF($D19="monthly",1,IF($D19="Quarterly",3,6)))=0,-$C19,0)</f>
        <v>-500</v>
      </c>
      <c r="AC19" s="1">
        <f ca="1">(AC$2&lt;'Accom_Phase Schedule'!$E$58)*IF(MOD(DATEDIF($K$2,AC$2,"m"),IF($D19="monthly",1,IF($D19="Quarterly",3,6)))=0,-$C19,0)</f>
        <v>-500</v>
      </c>
      <c r="AD19" s="1">
        <f ca="1">(AD$2&lt;'Accom_Phase Schedule'!$E$58)*IF(MOD(DATEDIF($K$2,AD$2,"m"),IF($D19="monthly",1,IF($D19="Quarterly",3,6)))=0,-$C19,0)</f>
        <v>-500</v>
      </c>
      <c r="AE19" s="1">
        <f ca="1">(AE$2&lt;'Accom_Phase Schedule'!$E$58)*IF(MOD(DATEDIF($K$2,AE$2,"m"),IF($D19="monthly",1,IF($D19="Quarterly",3,6)))=0,-$C19,0)</f>
        <v>-500</v>
      </c>
      <c r="AF19" s="1">
        <f ca="1">(AF$2&lt;'Accom_Phase Schedule'!$E$58)*IF(MOD(DATEDIF($K$2,AF$2,"m"),IF($D19="monthly",1,IF($D19="Quarterly",3,6)))=0,-$C19,0)</f>
        <v>-500</v>
      </c>
      <c r="AG19" s="1">
        <f ca="1">(AG$2&lt;'Accom_Phase Schedule'!$E$58)*IF(MOD(DATEDIF($K$2,AG$2,"m"),IF($D19="monthly",1,IF($D19="Quarterly",3,6)))=0,-$C19,0)</f>
        <v>-500</v>
      </c>
      <c r="AH19" s="1">
        <f ca="1">(AH$2&lt;'Accom_Phase Schedule'!$E$58)*IF(MOD(DATEDIF($K$2,AH$2,"m"),IF($D19="monthly",1,IF($D19="Quarterly",3,6)))=0,-$C19,0)</f>
        <v>0</v>
      </c>
      <c r="AI19" s="1">
        <f ca="1">(AI$2&lt;'Accom_Phase Schedule'!$E$58)*IF(MOD(DATEDIF($K$2,AI$2,"m"),IF($D19="monthly",1,IF($D19="Quarterly",3,6)))=0,-$C19,0)</f>
        <v>0</v>
      </c>
      <c r="AJ19" s="1">
        <f ca="1">(AJ$2&lt;'Accom_Phase Schedule'!$E$58)*IF(MOD(DATEDIF($K$2,AJ$2,"m"),IF($D19="monthly",1,IF($D19="Quarterly",3,6)))=0,-$C19,0)</f>
        <v>0</v>
      </c>
      <c r="AK19" s="1">
        <f ca="1">(AK$2&lt;'Accom_Phase Schedule'!$E$58)*IF(MOD(DATEDIF($K$2,AK$2,"m"),IF($D19="monthly",1,IF($D19="Quarterly",3,6)))=0,-$C19,0)</f>
        <v>0</v>
      </c>
      <c r="AL19" s="1">
        <f ca="1">(AL$2&lt;'Accom_Phase Schedule'!$E$58)*IF(MOD(DATEDIF($K$2,AL$2,"m"),IF($D19="monthly",1,IF($D19="Quarterly",3,6)))=0,-$C19,0)</f>
        <v>0</v>
      </c>
      <c r="AM19" s="1">
        <f ca="1">(AM$2&lt;'Accom_Phase Schedule'!$E$58)*IF(MOD(DATEDIF($K$2,AM$2,"m"),IF($D19="monthly",1,IF($D19="Quarterly",3,6)))=0,-$C19,0)</f>
        <v>0</v>
      </c>
      <c r="AN19" s="1">
        <f ca="1">(AN$2&lt;'Accom_Phase Schedule'!$E$58)*IF(MOD(DATEDIF($K$2,AN$2,"m"),IF($D19="monthly",1,IF($D19="Quarterly",3,6)))=0,-$C19,0)</f>
        <v>0</v>
      </c>
      <c r="AO19" s="1">
        <f ca="1">(AO$2&lt;'Accom_Phase Schedule'!$E$58)*IF(MOD(DATEDIF($K$2,AO$2,"m"),IF($D19="monthly",1,IF($D19="Quarterly",3,6)))=0,-$C19,0)</f>
        <v>0</v>
      </c>
      <c r="AP19" s="1">
        <f ca="1">(AP$2&lt;'Accom_Phase Schedule'!$E$58)*IF(MOD(DATEDIF($K$2,AP$2,"m"),IF($D19="monthly",1,IF($D19="Quarterly",3,6)))=0,-$C19,0)</f>
        <v>0</v>
      </c>
      <c r="AQ19" s="1">
        <f ca="1">(AQ$2&lt;'Accom_Phase Schedule'!$E$58)*IF(MOD(DATEDIF($K$2,AQ$2,"m"),IF($D19="monthly",1,IF($D19="Quarterly",3,6)))=0,-$C19,0)</f>
        <v>0</v>
      </c>
      <c r="AR19" s="1">
        <f ca="1">(AR$2&lt;'Accom_Phase Schedule'!$E$58)*IF(MOD(DATEDIF($K$2,AR$2,"m"),IF($D19="monthly",1,IF($D19="Quarterly",3,6)))=0,-$C19,0)</f>
        <v>0</v>
      </c>
      <c r="AS19" s="1">
        <f ca="1">(AS$2&lt;'Accom_Phase Schedule'!$E$58)*IF(MOD(DATEDIF($K$2,AS$2,"m"),IF($D19="monthly",1,IF($D19="Quarterly",3,6)))=0,-$C19,0)</f>
        <v>0</v>
      </c>
      <c r="AT19" s="1">
        <f ca="1">(AT$2&lt;'Accom_Phase Schedule'!$E$58)*IF(MOD(DATEDIF($K$2,AT$2,"m"),IF($D19="monthly",1,IF($D19="Quarterly",3,6)))=0,-$C19,0)</f>
        <v>0</v>
      </c>
      <c r="AU19" s="1">
        <f ca="1">(AU$2&lt;'Accom_Phase Schedule'!$E$58)*IF(MOD(DATEDIF($K$2,AU$2,"m"),IF($D19="monthly",1,IF($D19="Quarterly",3,6)))=0,-$C19,0)</f>
        <v>0</v>
      </c>
      <c r="AV19" s="1">
        <f ca="1">(AV$2&lt;'Accom_Phase Schedule'!$E$58)*IF(MOD(DATEDIF($K$2,AV$2,"m"),IF($D19="monthly",1,IF($D19="Quarterly",3,6)))=0,-$C19,0)</f>
        <v>0</v>
      </c>
      <c r="AW19" s="1">
        <f ca="1">(AW$2&lt;'Accom_Phase Schedule'!$E$58)*IF(MOD(DATEDIF($K$2,AW$2,"m"),IF($D19="monthly",1,IF($D19="Quarterly",3,6)))=0,-$C19,0)</f>
        <v>0</v>
      </c>
      <c r="AX19" s="1">
        <f ca="1">(AX$2&lt;'Accom_Phase Schedule'!$E$58)*IF(MOD(DATEDIF($K$2,AX$2,"m"),IF($D19="monthly",1,IF($D19="Quarterly",3,6)))=0,-$C19,0)</f>
        <v>0</v>
      </c>
      <c r="AY19" s="1">
        <f ca="1">(AY$2&lt;'Accom_Phase Schedule'!$E$58)*IF(MOD(DATEDIF($K$2,AY$2,"m"),IF($D19="monthly",1,IF($D19="Quarterly",3,6)))=0,-$C19,0)</f>
        <v>0</v>
      </c>
      <c r="AZ19" s="1">
        <f ca="1">(AZ$2&lt;'Accom_Phase Schedule'!$E$58)*IF(MOD(DATEDIF($K$2,AZ$2,"m"),IF($D19="monthly",1,IF($D19="Quarterly",3,6)))=0,-$C19,0)</f>
        <v>0</v>
      </c>
      <c r="BA19" s="1">
        <f ca="1">(BA$2&lt;'Accom_Phase Schedule'!$E$58)*IF(MOD(DATEDIF($K$2,BA$2,"m"),IF($D19="monthly",1,IF($D19="Quarterly",3,6)))=0,-$C19,0)</f>
        <v>0</v>
      </c>
      <c r="BB19" s="1">
        <f ca="1">(BB$2&lt;'Accom_Phase Schedule'!$E$58)*IF(MOD(DATEDIF($K$2,BB$2,"m"),IF($D19="monthly",1,IF($D19="Quarterly",3,6)))=0,-$C19,0)</f>
        <v>0</v>
      </c>
      <c r="BC19" s="1">
        <f ca="1">(BC$2&lt;'Accom_Phase Schedule'!$E$58)*IF(MOD(DATEDIF($K$2,BC$2,"m"),IF($D19="monthly",1,IF($D19="Quarterly",3,6)))=0,-$C19,0)</f>
        <v>0</v>
      </c>
      <c r="BD19" s="1">
        <f ca="1">(BD$2&lt;'Accom_Phase Schedule'!$E$58)*IF(MOD(DATEDIF($K$2,BD$2,"m"),IF($D19="monthly",1,IF($D19="Quarterly",3,6)))=0,-$C19,0)</f>
        <v>0</v>
      </c>
      <c r="BE19" s="1">
        <f ca="1">(BE$2&lt;'Accom_Phase Schedule'!$E$58)*IF(MOD(DATEDIF($K$2,BE$2,"m"),IF($D19="monthly",1,IF($D19="Quarterly",3,6)))=0,-$C19,0)</f>
        <v>0</v>
      </c>
      <c r="BF19" s="1">
        <f ca="1">(BF$2&lt;'Accom_Phase Schedule'!$E$58)*IF(MOD(DATEDIF($K$2,BF$2,"m"),IF($D19="monthly",1,IF($D19="Quarterly",3,6)))=0,-$C19,0)</f>
        <v>0</v>
      </c>
      <c r="BG19" s="1">
        <f ca="1">(BG$2&lt;'Accom_Phase Schedule'!$E$58)*IF(MOD(DATEDIF($K$2,BG$2,"m"),IF($D19="monthly",1,IF($D19="Quarterly",3,6)))=0,-$C19,0)</f>
        <v>0</v>
      </c>
      <c r="BH19" s="1">
        <f ca="1">(BH$2&lt;'Accom_Phase Schedule'!$E$58)*IF(MOD(DATEDIF($K$2,BH$2,"m"),IF($D19="monthly",1,IF($D19="Quarterly",3,6)))=0,-$C19,0)</f>
        <v>0</v>
      </c>
      <c r="BI19" s="1">
        <f ca="1">(BI$2&lt;'Accom_Phase Schedule'!$E$58)*IF(MOD(DATEDIF($K$2,BI$2,"m"),IF($D19="monthly",1,IF($D19="Quarterly",3,6)))=0,-$C19,0)</f>
        <v>0</v>
      </c>
      <c r="BJ19" s="1">
        <f ca="1">(BJ$2&lt;'Accom_Phase Schedule'!$E$58)*IF(MOD(DATEDIF($K$2,BJ$2,"m"),IF($D19="monthly",1,IF($D19="Quarterly",3,6)))=0,-$C19,0)</f>
        <v>0</v>
      </c>
      <c r="BK19" s="1">
        <f ca="1">(BK$2&lt;'Accom_Phase Schedule'!$E$58)*IF(MOD(DATEDIF($K$2,BK$2,"m"),IF($D19="monthly",1,IF($D19="Quarterly",3,6)))=0,-$C19,0)</f>
        <v>0</v>
      </c>
      <c r="BL19" s="1">
        <f ca="1">(BL$2&lt;'Accom_Phase Schedule'!$E$58)*IF(MOD(DATEDIF($K$2,BL$2,"m"),IF($D19="monthly",1,IF($D19="Quarterly",3,6)))=0,-$C19,0)</f>
        <v>0</v>
      </c>
      <c r="BM19" s="1">
        <f ca="1">(BM$2&lt;'Accom_Phase Schedule'!$E$58)*IF(MOD(DATEDIF($K$2,BM$2,"m"),IF($D19="monthly",1,IF($D19="Quarterly",3,6)))=0,-$C19,0)</f>
        <v>0</v>
      </c>
      <c r="BN19" s="1">
        <f ca="1">(BN$2&lt;'Accom_Phase Schedule'!$E$58)*IF(MOD(DATEDIF($K$2,BN$2,"m"),IF($D19="monthly",1,IF($D19="Quarterly",3,6)))=0,-$C19,0)</f>
        <v>0</v>
      </c>
      <c r="BO19" s="1">
        <f ca="1">(BO$2&lt;'Accom_Phase Schedule'!$E$58)*IF(MOD(DATEDIF($K$2,BO$2,"m"),IF($D19="monthly",1,IF($D19="Quarterly",3,6)))=0,-$C19,0)</f>
        <v>0</v>
      </c>
      <c r="BP19" s="1">
        <f ca="1">(BP$2&lt;'Accom_Phase Schedule'!$E$58)*IF(MOD(DATEDIF($K$2,BP$2,"m"),IF($D19="monthly",1,IF($D19="Quarterly",3,6)))=0,-$C19,0)</f>
        <v>0</v>
      </c>
      <c r="BQ19" s="1">
        <f ca="1">(BQ$2&lt;'Accom_Phase Schedule'!$E$58)*IF(MOD(DATEDIF($K$2,BQ$2,"m"),IF($D19="monthly",1,IF($D19="Quarterly",3,6)))=0,-$C19,0)</f>
        <v>0</v>
      </c>
      <c r="BR19" s="1">
        <f ca="1">(BR$2&lt;'Accom_Phase Schedule'!$E$58)*IF(MOD(DATEDIF($K$2,BR$2,"m"),IF($D19="monthly",1,IF($D19="Quarterly",3,6)))=0,-$C19,0)</f>
        <v>0</v>
      </c>
      <c r="BS19" s="1">
        <f ca="1">(BS$2&lt;'Accom_Phase Schedule'!$E$58)*IF(MOD(DATEDIF($K$2,BS$2,"m"),IF($D19="monthly",1,IF($D19="Quarterly",3,6)))=0,-$C19,0)</f>
        <v>0</v>
      </c>
      <c r="BT19" s="1">
        <f ca="1">(BT$2&lt;'Accom_Phase Schedule'!$E$58)*IF(MOD(DATEDIF($K$2,BT$2,"m"),IF($D19="monthly",1,IF($D19="Quarterly",3,6)))=0,-$C19,0)</f>
        <v>0</v>
      </c>
      <c r="BU19" s="1">
        <f ca="1">(BU$2&lt;'Accom_Phase Schedule'!$E$58)*IF(MOD(DATEDIF($K$2,BU$2,"m"),IF($D19="monthly",1,IF($D19="Quarterly",3,6)))=0,-$C19,0)</f>
        <v>0</v>
      </c>
      <c r="BV19" s="1">
        <f ca="1">(BV$2&lt;'Accom_Phase Schedule'!$E$58)*IF(MOD(DATEDIF($K$2,BV$2,"m"),IF($D19="monthly",1,IF($D19="Quarterly",3,6)))=0,-$C19,0)</f>
        <v>0</v>
      </c>
      <c r="BW19" s="1">
        <f ca="1">(BW$2&lt;'Accom_Phase Schedule'!$E$58)*IF(MOD(DATEDIF($K$2,BW$2,"m"),IF($D19="monthly",1,IF($D19="Quarterly",3,6)))=0,-$C19,0)</f>
        <v>0</v>
      </c>
      <c r="BX19" s="1">
        <f ca="1">(BX$2&lt;'Accom_Phase Schedule'!$E$58)*IF(MOD(DATEDIF($K$2,BX$2,"m"),IF($D19="monthly",1,IF($D19="Quarterly",3,6)))=0,-$C19,0)</f>
        <v>0</v>
      </c>
      <c r="BY19" s="1">
        <f ca="1">(BY$2&lt;'Accom_Phase Schedule'!$E$58)*IF(MOD(DATEDIF($K$2,BY$2,"m"),IF($D19="monthly",1,IF($D19="Quarterly",3,6)))=0,-$C19,0)</f>
        <v>0</v>
      </c>
      <c r="BZ19" s="1">
        <f ca="1">(BZ$2&lt;'Accom_Phase Schedule'!$E$58)*IF(MOD(DATEDIF($K$2,BZ$2,"m"),IF($D19="monthly",1,IF($D19="Quarterly",3,6)))=0,-$C19,0)</f>
        <v>0</v>
      </c>
      <c r="CA19" s="1">
        <f ca="1">(CA$2&lt;'Accom_Phase Schedule'!$E$58)*IF(MOD(DATEDIF($K$2,CA$2,"m"),IF($D19="monthly",1,IF($D19="Quarterly",3,6)))=0,-$C19,0)</f>
        <v>0</v>
      </c>
      <c r="CB19" s="1">
        <f ca="1">(CB$2&lt;'Accom_Phase Schedule'!$E$58)*IF(MOD(DATEDIF($K$2,CB$2,"m"),IF($D19="monthly",1,IF($D19="Quarterly",3,6)))=0,-$C19,0)</f>
        <v>0</v>
      </c>
      <c r="CC19" s="1">
        <f ca="1">(CC$2&lt;'Accom_Phase Schedule'!$E$58)*IF(MOD(DATEDIF($K$2,CC$2,"m"),IF($D19="monthly",1,IF($D19="Quarterly",3,6)))=0,-$C19,0)</f>
        <v>0</v>
      </c>
      <c r="CD19" s="1">
        <f ca="1">(CD$2&lt;'Accom_Phase Schedule'!$E$58)*IF(MOD(DATEDIF($K$2,CD$2,"m"),IF($D19="monthly",1,IF($D19="Quarterly",3,6)))=0,-$C19,0)</f>
        <v>0</v>
      </c>
      <c r="CE19" s="1">
        <f ca="1">(CE$2&lt;'Accom_Phase Schedule'!$E$58)*IF(MOD(DATEDIF($K$2,CE$2,"m"),IF($D19="monthly",1,IF($D19="Quarterly",3,6)))=0,-$C19,0)</f>
        <v>0</v>
      </c>
      <c r="CF19" s="1">
        <f ca="1">(CF$2&lt;'Accom_Phase Schedule'!$E$58)*IF(MOD(DATEDIF($K$2,CF$2,"m"),IF($D19="monthly",1,IF($D19="Quarterly",3,6)))=0,-$C19,0)</f>
        <v>0</v>
      </c>
      <c r="CG19" s="1">
        <f ca="1">(CG$2&lt;'Accom_Phase Schedule'!$E$58)*IF(MOD(DATEDIF($K$2,CG$2,"m"),IF($D19="monthly",1,IF($D19="Quarterly",3,6)))=0,-$C19,0)</f>
        <v>0</v>
      </c>
      <c r="CH19" s="1">
        <f ca="1">(CH$2&lt;'Accom_Phase Schedule'!$E$58)*IF(MOD(DATEDIF($K$2,CH$2,"m"),IF($D19="monthly",1,IF($D19="Quarterly",3,6)))=0,-$C19,0)</f>
        <v>0</v>
      </c>
      <c r="CI19" s="1">
        <f ca="1">(CI$2&lt;'Accom_Phase Schedule'!$E$58)*IF(MOD(DATEDIF($K$2,CI$2,"m"),IF($D19="monthly",1,IF($D19="Quarterly",3,6)))=0,-$C19,0)</f>
        <v>0</v>
      </c>
      <c r="CJ19" s="1">
        <f ca="1">(CJ$2&lt;'Accom_Phase Schedule'!$E$58)*IF(MOD(DATEDIF($K$2,CJ$2,"m"),IF($D19="monthly",1,IF($D19="Quarterly",3,6)))=0,-$C19,0)</f>
        <v>0</v>
      </c>
      <c r="CK19" s="1">
        <f ca="1">(CK$2&lt;'Accom_Phase Schedule'!$E$58)*IF(MOD(DATEDIF($K$2,CK$2,"m"),IF($D19="monthly",1,IF($D19="Quarterly",3,6)))=0,-$C19,0)</f>
        <v>0</v>
      </c>
      <c r="CL19" s="1">
        <f ca="1">(CL$2&lt;'Accom_Phase Schedule'!$E$58)*IF(MOD(DATEDIF($K$2,CL$2,"m"),IF($D19="monthly",1,IF($D19="Quarterly",3,6)))=0,-$C19,0)</f>
        <v>0</v>
      </c>
      <c r="CM19" s="1">
        <f ca="1">(CM$2&lt;'Accom_Phase Schedule'!$E$58)*IF(MOD(DATEDIF($K$2,CM$2,"m"),IF($D19="monthly",1,IF($D19="Quarterly",3,6)))=0,-$C19,0)</f>
        <v>0</v>
      </c>
      <c r="CN19" s="1">
        <f ca="1">(CN$2&lt;'Accom_Phase Schedule'!$E$58)*IF(MOD(DATEDIF($K$2,CN$2,"m"),IF($D19="monthly",1,IF($D19="Quarterly",3,6)))=0,-$C19,0)</f>
        <v>0</v>
      </c>
      <c r="CO19" s="1">
        <f ca="1">(CO$2&lt;'Accom_Phase Schedule'!$E$58)*IF(MOD(DATEDIF($K$2,CO$2,"m"),IF($D19="monthly",1,IF($D19="Quarterly",3,6)))=0,-$C19,0)</f>
        <v>0</v>
      </c>
      <c r="CP19" s="1">
        <f ca="1">(CP$2&lt;'Accom_Phase Schedule'!$E$58)*IF(MOD(DATEDIF($K$2,CP$2,"m"),IF($D19="monthly",1,IF($D19="Quarterly",3,6)))=0,-$C19,0)</f>
        <v>0</v>
      </c>
      <c r="CQ19" s="1">
        <f ca="1">(CQ$2&lt;'Accom_Phase Schedule'!$E$58)*IF(MOD(DATEDIF($K$2,CQ$2,"m"),IF($D19="monthly",1,IF($D19="Quarterly",3,6)))=0,-$C19,0)</f>
        <v>0</v>
      </c>
      <c r="CR19" s="1">
        <f ca="1">(CR$2&lt;'Accom_Phase Schedule'!$E$58)*IF(MOD(DATEDIF($K$2,CR$2,"m"),IF($D19="monthly",1,IF($D19="Quarterly",3,6)))=0,-$C19,0)</f>
        <v>0</v>
      </c>
      <c r="CS19" s="1">
        <f ca="1">(CS$2&lt;'Accom_Phase Schedule'!$E$58)*IF(MOD(DATEDIF($K$2,CS$2,"m"),IF($D19="monthly",1,IF($D19="Quarterly",3,6)))=0,-$C19,0)</f>
        <v>0</v>
      </c>
      <c r="CT19" s="1">
        <f ca="1">(CT$2&lt;'Accom_Phase Schedule'!$E$58)*IF(MOD(DATEDIF($K$2,CT$2,"m"),IF($D19="monthly",1,IF($D19="Quarterly",3,6)))=0,-$C19,0)</f>
        <v>0</v>
      </c>
      <c r="CU19" s="1">
        <f ca="1">(CU$2&lt;'Accom_Phase Schedule'!$E$58)*IF(MOD(DATEDIF($K$2,CU$2,"m"),IF($D19="monthly",1,IF($D19="Quarterly",3,6)))=0,-$C19,0)</f>
        <v>0</v>
      </c>
    </row>
    <row r="20" spans="2:99" x14ac:dyDescent="0.25">
      <c r="B20" s="5" t="s">
        <v>163</v>
      </c>
      <c r="C20" s="6">
        <v>2500</v>
      </c>
      <c r="D20" s="6" t="s">
        <v>7</v>
      </c>
      <c r="E20" s="5">
        <f t="shared" ca="1" si="51"/>
        <v>10000</v>
      </c>
      <c r="H20" s="99" t="str">
        <f t="shared" si="52"/>
        <v>Rates</v>
      </c>
      <c r="I20" s="100">
        <f ca="1">SUM(K20:CU20)</f>
        <v>-10000</v>
      </c>
      <c r="J20" s="99"/>
      <c r="K20" s="99">
        <f ca="1">(K$2&lt;'Accom_Phase Schedule'!$E$58)*IF(MOD(DATEDIF($K$2,K$2,"m"),IF($D20="monthly",1,IF($D20="Quarterly",3,6)))=0,-$C20,0)</f>
        <v>-2500</v>
      </c>
      <c r="L20" s="99">
        <f ca="1">(L$2&lt;'Accom_Phase Schedule'!$E$58)*IF(MOD(DATEDIF($K$2,L$2,"m"),IF($D20="monthly",1,IF($D20="Quarterly",3,6)))=0,-$C20,0)</f>
        <v>0</v>
      </c>
      <c r="M20" s="99">
        <f ca="1">(M$2&lt;'Accom_Phase Schedule'!$E$58)*IF(MOD(DATEDIF($K$2,M$2,"m"),IF($D20="monthly",1,IF($D20="Quarterly",3,6)))=0,-$C20,0)</f>
        <v>0</v>
      </c>
      <c r="N20" s="99">
        <f ca="1">(N$2&lt;'Accom_Phase Schedule'!$E$58)*IF(MOD(DATEDIF($K$2,N$2,"m"),IF($D20="monthly",1,IF($D20="Quarterly",3,6)))=0,-$C20,0)</f>
        <v>0</v>
      </c>
      <c r="O20" s="99">
        <f ca="1">(O$2&lt;'Accom_Phase Schedule'!$E$58)*IF(MOD(DATEDIF($K$2,O$2,"m"),IF($D20="monthly",1,IF($D20="Quarterly",3,6)))=0,-$C20,0)</f>
        <v>0</v>
      </c>
      <c r="P20" s="99">
        <f ca="1">(P$2&lt;'Accom_Phase Schedule'!$E$58)*IF(MOD(DATEDIF($K$2,P$2,"m"),IF($D20="monthly",1,IF($D20="Quarterly",3,6)))=0,-$C20,0)</f>
        <v>0</v>
      </c>
      <c r="Q20" s="99">
        <f ca="1">(Q$2&lt;'Accom_Phase Schedule'!$E$58)*IF(MOD(DATEDIF($K$2,Q$2,"m"),IF($D20="monthly",1,IF($D20="Quarterly",3,6)))=0,-$C20,0)</f>
        <v>-2500</v>
      </c>
      <c r="R20" s="99">
        <f ca="1">(R$2&lt;'Accom_Phase Schedule'!$E$58)*IF(MOD(DATEDIF($K$2,R$2,"m"),IF($D20="monthly",1,IF($D20="Quarterly",3,6)))=0,-$C20,0)</f>
        <v>0</v>
      </c>
      <c r="S20" s="99">
        <f ca="1">(S$2&lt;'Accom_Phase Schedule'!$E$58)*IF(MOD(DATEDIF($K$2,S$2,"m"),IF($D20="monthly",1,IF($D20="Quarterly",3,6)))=0,-$C20,0)</f>
        <v>0</v>
      </c>
      <c r="T20" s="99">
        <f ca="1">(T$2&lt;'Accom_Phase Schedule'!$E$58)*IF(MOD(DATEDIF($K$2,T$2,"m"),IF($D20="monthly",1,IF($D20="Quarterly",3,6)))=0,-$C20,0)</f>
        <v>0</v>
      </c>
      <c r="U20" s="99">
        <f ca="1">(U$2&lt;'Accom_Phase Schedule'!$E$58)*IF(MOD(DATEDIF($K$2,U$2,"m"),IF($D20="monthly",1,IF($D20="Quarterly",3,6)))=0,-$C20,0)</f>
        <v>0</v>
      </c>
      <c r="V20" s="99">
        <f ca="1">(V$2&lt;'Accom_Phase Schedule'!$E$58)*IF(MOD(DATEDIF($K$2,V$2,"m"),IF($D20="monthly",1,IF($D20="Quarterly",3,6)))=0,-$C20,0)</f>
        <v>0</v>
      </c>
      <c r="W20" s="99">
        <f ca="1">(W$2&lt;'Accom_Phase Schedule'!$E$58)*IF(MOD(DATEDIF($K$2,W$2,"m"),IF($D20="monthly",1,IF($D20="Quarterly",3,6)))=0,-$C20,0)</f>
        <v>-2500</v>
      </c>
      <c r="X20" s="99">
        <f ca="1">(X$2&lt;'Accom_Phase Schedule'!$E$58)*IF(MOD(DATEDIF($K$2,X$2,"m"),IF($D20="monthly",1,IF($D20="Quarterly",3,6)))=0,-$C20,0)</f>
        <v>0</v>
      </c>
      <c r="Y20" s="99">
        <f ca="1">(Y$2&lt;'Accom_Phase Schedule'!$E$58)*IF(MOD(DATEDIF($K$2,Y$2,"m"),IF($D20="monthly",1,IF($D20="Quarterly",3,6)))=0,-$C20,0)</f>
        <v>0</v>
      </c>
      <c r="Z20" s="99">
        <f ca="1">(Z$2&lt;'Accom_Phase Schedule'!$E$58)*IF(MOD(DATEDIF($K$2,Z$2,"m"),IF($D20="monthly",1,IF($D20="Quarterly",3,6)))=0,-$C20,0)</f>
        <v>0</v>
      </c>
      <c r="AA20" s="99">
        <f ca="1">(AA$2&lt;'Accom_Phase Schedule'!$E$58)*IF(MOD(DATEDIF($K$2,AA$2,"m"),IF($D20="monthly",1,IF($D20="Quarterly",3,6)))=0,-$C20,0)</f>
        <v>0</v>
      </c>
      <c r="AB20" s="99">
        <f ca="1">(AB$2&lt;'Accom_Phase Schedule'!$E$58)*IF(MOD(DATEDIF($K$2,AB$2,"m"),IF($D20="monthly",1,IF($D20="Quarterly",3,6)))=0,-$C20,0)</f>
        <v>0</v>
      </c>
      <c r="AC20" s="99">
        <f ca="1">(AC$2&lt;'Accom_Phase Schedule'!$E$58)*IF(MOD(DATEDIF($K$2,AC$2,"m"),IF($D20="monthly",1,IF($D20="Quarterly",3,6)))=0,-$C20,0)</f>
        <v>-2500</v>
      </c>
      <c r="AD20" s="99">
        <f ca="1">(AD$2&lt;'Accom_Phase Schedule'!$E$58)*IF(MOD(DATEDIF($K$2,AD$2,"m"),IF($D20="monthly",1,IF($D20="Quarterly",3,6)))=0,-$C20,0)</f>
        <v>0</v>
      </c>
      <c r="AE20" s="99">
        <f ca="1">(AE$2&lt;'Accom_Phase Schedule'!$E$58)*IF(MOD(DATEDIF($K$2,AE$2,"m"),IF($D20="monthly",1,IF($D20="Quarterly",3,6)))=0,-$C20,0)</f>
        <v>0</v>
      </c>
      <c r="AF20" s="99">
        <f ca="1">(AF$2&lt;'Accom_Phase Schedule'!$E$58)*IF(MOD(DATEDIF($K$2,AF$2,"m"),IF($D20="monthly",1,IF($D20="Quarterly",3,6)))=0,-$C20,0)</f>
        <v>0</v>
      </c>
      <c r="AG20" s="99">
        <f ca="1">(AG$2&lt;'Accom_Phase Schedule'!$E$58)*IF(MOD(DATEDIF($K$2,AG$2,"m"),IF($D20="monthly",1,IF($D20="Quarterly",3,6)))=0,-$C20,0)</f>
        <v>0</v>
      </c>
      <c r="AH20" s="99">
        <f ca="1">(AH$2&lt;'Accom_Phase Schedule'!$E$58)*IF(MOD(DATEDIF($K$2,AH$2,"m"),IF($D20="monthly",1,IF($D20="Quarterly",3,6)))=0,-$C20,0)</f>
        <v>0</v>
      </c>
      <c r="AI20" s="99">
        <f ca="1">(AI$2&lt;'Accom_Phase Schedule'!$E$58)*IF(MOD(DATEDIF($K$2,AI$2,"m"),IF($D20="monthly",1,IF($D20="Quarterly",3,6)))=0,-$C20,0)</f>
        <v>0</v>
      </c>
      <c r="AJ20" s="99">
        <f ca="1">(AJ$2&lt;'Accom_Phase Schedule'!$E$58)*IF(MOD(DATEDIF($K$2,AJ$2,"m"),IF($D20="monthly",1,IF($D20="Quarterly",3,6)))=0,-$C20,0)</f>
        <v>0</v>
      </c>
      <c r="AK20" s="99">
        <f ca="1">(AK$2&lt;'Accom_Phase Schedule'!$E$58)*IF(MOD(DATEDIF($K$2,AK$2,"m"),IF($D20="monthly",1,IF($D20="Quarterly",3,6)))=0,-$C20,0)</f>
        <v>0</v>
      </c>
      <c r="AL20" s="99">
        <f ca="1">(AL$2&lt;'Accom_Phase Schedule'!$E$58)*IF(MOD(DATEDIF($K$2,AL$2,"m"),IF($D20="monthly",1,IF($D20="Quarterly",3,6)))=0,-$C20,0)</f>
        <v>0</v>
      </c>
      <c r="AM20" s="99">
        <f ca="1">(AM$2&lt;'Accom_Phase Schedule'!$E$58)*IF(MOD(DATEDIF($K$2,AM$2,"m"),IF($D20="monthly",1,IF($D20="Quarterly",3,6)))=0,-$C20,0)</f>
        <v>0</v>
      </c>
      <c r="AN20" s="99">
        <f ca="1">(AN$2&lt;'Accom_Phase Schedule'!$E$58)*IF(MOD(DATEDIF($K$2,AN$2,"m"),IF($D20="monthly",1,IF($D20="Quarterly",3,6)))=0,-$C20,0)</f>
        <v>0</v>
      </c>
      <c r="AO20" s="99">
        <f ca="1">(AO$2&lt;'Accom_Phase Schedule'!$E$58)*IF(MOD(DATEDIF($K$2,AO$2,"m"),IF($D20="monthly",1,IF($D20="Quarterly",3,6)))=0,-$C20,0)</f>
        <v>0</v>
      </c>
      <c r="AP20" s="99">
        <f ca="1">(AP$2&lt;'Accom_Phase Schedule'!$E$58)*IF(MOD(DATEDIF($K$2,AP$2,"m"),IF($D20="monthly",1,IF($D20="Quarterly",3,6)))=0,-$C20,0)</f>
        <v>0</v>
      </c>
      <c r="AQ20" s="99">
        <f ca="1">(AQ$2&lt;'Accom_Phase Schedule'!$E$58)*IF(MOD(DATEDIF($K$2,AQ$2,"m"),IF($D20="monthly",1,IF($D20="Quarterly",3,6)))=0,-$C20,0)</f>
        <v>0</v>
      </c>
      <c r="AR20" s="99">
        <f ca="1">(AR$2&lt;'Accom_Phase Schedule'!$E$58)*IF(MOD(DATEDIF($K$2,AR$2,"m"),IF($D20="monthly",1,IF($D20="Quarterly",3,6)))=0,-$C20,0)</f>
        <v>0</v>
      </c>
      <c r="AS20" s="99">
        <f ca="1">(AS$2&lt;'Accom_Phase Schedule'!$E$58)*IF(MOD(DATEDIF($K$2,AS$2,"m"),IF($D20="monthly",1,IF($D20="Quarterly",3,6)))=0,-$C20,0)</f>
        <v>0</v>
      </c>
      <c r="AT20" s="99">
        <f ca="1">(AT$2&lt;'Accom_Phase Schedule'!$E$58)*IF(MOD(DATEDIF($K$2,AT$2,"m"),IF($D20="monthly",1,IF($D20="Quarterly",3,6)))=0,-$C20,0)</f>
        <v>0</v>
      </c>
      <c r="AU20" s="99">
        <f ca="1">(AU$2&lt;'Accom_Phase Schedule'!$E$58)*IF(MOD(DATEDIF($K$2,AU$2,"m"),IF($D20="monthly",1,IF($D20="Quarterly",3,6)))=0,-$C20,0)</f>
        <v>0</v>
      </c>
      <c r="AV20" s="99">
        <f ca="1">(AV$2&lt;'Accom_Phase Schedule'!$E$58)*IF(MOD(DATEDIF($K$2,AV$2,"m"),IF($D20="monthly",1,IF($D20="Quarterly",3,6)))=0,-$C20,0)</f>
        <v>0</v>
      </c>
      <c r="AW20" s="99">
        <f ca="1">(AW$2&lt;'Accom_Phase Schedule'!$E$58)*IF(MOD(DATEDIF($K$2,AW$2,"m"),IF($D20="monthly",1,IF($D20="Quarterly",3,6)))=0,-$C20,0)</f>
        <v>0</v>
      </c>
      <c r="AX20" s="99">
        <f ca="1">(AX$2&lt;'Accom_Phase Schedule'!$E$58)*IF(MOD(DATEDIF($K$2,AX$2,"m"),IF($D20="monthly",1,IF($D20="Quarterly",3,6)))=0,-$C20,0)</f>
        <v>0</v>
      </c>
      <c r="AY20" s="99">
        <f ca="1">(AY$2&lt;'Accom_Phase Schedule'!$E$58)*IF(MOD(DATEDIF($K$2,AY$2,"m"),IF($D20="monthly",1,IF($D20="Quarterly",3,6)))=0,-$C20,0)</f>
        <v>0</v>
      </c>
      <c r="AZ20" s="99">
        <f ca="1">(AZ$2&lt;'Accom_Phase Schedule'!$E$58)*IF(MOD(DATEDIF($K$2,AZ$2,"m"),IF($D20="monthly",1,IF($D20="Quarterly",3,6)))=0,-$C20,0)</f>
        <v>0</v>
      </c>
      <c r="BA20" s="99">
        <f ca="1">(BA$2&lt;'Accom_Phase Schedule'!$E$58)*IF(MOD(DATEDIF($K$2,BA$2,"m"),IF($D20="monthly",1,IF($D20="Quarterly",3,6)))=0,-$C20,0)</f>
        <v>0</v>
      </c>
      <c r="BB20" s="99">
        <f ca="1">(BB$2&lt;'Accom_Phase Schedule'!$E$58)*IF(MOD(DATEDIF($K$2,BB$2,"m"),IF($D20="monthly",1,IF($D20="Quarterly",3,6)))=0,-$C20,0)</f>
        <v>0</v>
      </c>
      <c r="BC20" s="99">
        <f ca="1">(BC$2&lt;'Accom_Phase Schedule'!$E$58)*IF(MOD(DATEDIF($K$2,BC$2,"m"),IF($D20="monthly",1,IF($D20="Quarterly",3,6)))=0,-$C20,0)</f>
        <v>0</v>
      </c>
      <c r="BD20" s="99">
        <f ca="1">(BD$2&lt;'Accom_Phase Schedule'!$E$58)*IF(MOD(DATEDIF($K$2,BD$2,"m"),IF($D20="monthly",1,IF($D20="Quarterly",3,6)))=0,-$C20,0)</f>
        <v>0</v>
      </c>
      <c r="BE20" s="99">
        <f ca="1">(BE$2&lt;'Accom_Phase Schedule'!$E$58)*IF(MOD(DATEDIF($K$2,BE$2,"m"),IF($D20="monthly",1,IF($D20="Quarterly",3,6)))=0,-$C20,0)</f>
        <v>0</v>
      </c>
      <c r="BF20" s="99">
        <f ca="1">(BF$2&lt;'Accom_Phase Schedule'!$E$58)*IF(MOD(DATEDIF($K$2,BF$2,"m"),IF($D20="monthly",1,IF($D20="Quarterly",3,6)))=0,-$C20,0)</f>
        <v>0</v>
      </c>
      <c r="BG20" s="99">
        <f ca="1">(BG$2&lt;'Accom_Phase Schedule'!$E$58)*IF(MOD(DATEDIF($K$2,BG$2,"m"),IF($D20="monthly",1,IF($D20="Quarterly",3,6)))=0,-$C20,0)</f>
        <v>0</v>
      </c>
      <c r="BH20" s="99">
        <f ca="1">(BH$2&lt;'Accom_Phase Schedule'!$E$58)*IF(MOD(DATEDIF($K$2,BH$2,"m"),IF($D20="monthly",1,IF($D20="Quarterly",3,6)))=0,-$C20,0)</f>
        <v>0</v>
      </c>
      <c r="BI20" s="99">
        <f ca="1">(BI$2&lt;'Accom_Phase Schedule'!$E$58)*IF(MOD(DATEDIF($K$2,BI$2,"m"),IF($D20="monthly",1,IF($D20="Quarterly",3,6)))=0,-$C20,0)</f>
        <v>0</v>
      </c>
      <c r="BJ20" s="99">
        <f ca="1">(BJ$2&lt;'Accom_Phase Schedule'!$E$58)*IF(MOD(DATEDIF($K$2,BJ$2,"m"),IF($D20="monthly",1,IF($D20="Quarterly",3,6)))=0,-$C20,0)</f>
        <v>0</v>
      </c>
      <c r="BK20" s="99">
        <f ca="1">(BK$2&lt;'Accom_Phase Schedule'!$E$58)*IF(MOD(DATEDIF($K$2,BK$2,"m"),IF($D20="monthly",1,IF($D20="Quarterly",3,6)))=0,-$C20,0)</f>
        <v>0</v>
      </c>
      <c r="BL20" s="99">
        <f ca="1">(BL$2&lt;'Accom_Phase Schedule'!$E$58)*IF(MOD(DATEDIF($K$2,BL$2,"m"),IF($D20="monthly",1,IF($D20="Quarterly",3,6)))=0,-$C20,0)</f>
        <v>0</v>
      </c>
      <c r="BM20" s="99">
        <f ca="1">(BM$2&lt;'Accom_Phase Schedule'!$E$58)*IF(MOD(DATEDIF($K$2,BM$2,"m"),IF($D20="monthly",1,IF($D20="Quarterly",3,6)))=0,-$C20,0)</f>
        <v>0</v>
      </c>
      <c r="BN20" s="99">
        <f ca="1">(BN$2&lt;'Accom_Phase Schedule'!$E$58)*IF(MOD(DATEDIF($K$2,BN$2,"m"),IF($D20="monthly",1,IF($D20="Quarterly",3,6)))=0,-$C20,0)</f>
        <v>0</v>
      </c>
      <c r="BO20" s="99">
        <f ca="1">(BO$2&lt;'Accom_Phase Schedule'!$E$58)*IF(MOD(DATEDIF($K$2,BO$2,"m"),IF($D20="monthly",1,IF($D20="Quarterly",3,6)))=0,-$C20,0)</f>
        <v>0</v>
      </c>
      <c r="BP20" s="99">
        <f ca="1">(BP$2&lt;'Accom_Phase Schedule'!$E$58)*IF(MOD(DATEDIF($K$2,BP$2,"m"),IF($D20="monthly",1,IF($D20="Quarterly",3,6)))=0,-$C20,0)</f>
        <v>0</v>
      </c>
      <c r="BQ20" s="99">
        <f ca="1">(BQ$2&lt;'Accom_Phase Schedule'!$E$58)*IF(MOD(DATEDIF($K$2,BQ$2,"m"),IF($D20="monthly",1,IF($D20="Quarterly",3,6)))=0,-$C20,0)</f>
        <v>0</v>
      </c>
      <c r="BR20" s="99">
        <f ca="1">(BR$2&lt;'Accom_Phase Schedule'!$E$58)*IF(MOD(DATEDIF($K$2,BR$2,"m"),IF($D20="monthly",1,IF($D20="Quarterly",3,6)))=0,-$C20,0)</f>
        <v>0</v>
      </c>
      <c r="BS20" s="99">
        <f ca="1">(BS$2&lt;'Accom_Phase Schedule'!$E$58)*IF(MOD(DATEDIF($K$2,BS$2,"m"),IF($D20="monthly",1,IF($D20="Quarterly",3,6)))=0,-$C20,0)</f>
        <v>0</v>
      </c>
      <c r="BT20" s="99">
        <f ca="1">(BT$2&lt;'Accom_Phase Schedule'!$E$58)*IF(MOD(DATEDIF($K$2,BT$2,"m"),IF($D20="monthly",1,IF($D20="Quarterly",3,6)))=0,-$C20,0)</f>
        <v>0</v>
      </c>
      <c r="BU20" s="99">
        <f ca="1">(BU$2&lt;'Accom_Phase Schedule'!$E$58)*IF(MOD(DATEDIF($K$2,BU$2,"m"),IF($D20="monthly",1,IF($D20="Quarterly",3,6)))=0,-$C20,0)</f>
        <v>0</v>
      </c>
      <c r="BV20" s="99">
        <f ca="1">(BV$2&lt;'Accom_Phase Schedule'!$E$58)*IF(MOD(DATEDIF($K$2,BV$2,"m"),IF($D20="monthly",1,IF($D20="Quarterly",3,6)))=0,-$C20,0)</f>
        <v>0</v>
      </c>
      <c r="BW20" s="99">
        <f ca="1">(BW$2&lt;'Accom_Phase Schedule'!$E$58)*IF(MOD(DATEDIF($K$2,BW$2,"m"),IF($D20="monthly",1,IF($D20="Quarterly",3,6)))=0,-$C20,0)</f>
        <v>0</v>
      </c>
      <c r="BX20" s="99">
        <f ca="1">(BX$2&lt;'Accom_Phase Schedule'!$E$58)*IF(MOD(DATEDIF($K$2,BX$2,"m"),IF($D20="monthly",1,IF($D20="Quarterly",3,6)))=0,-$C20,0)</f>
        <v>0</v>
      </c>
      <c r="BY20" s="99">
        <f ca="1">(BY$2&lt;'Accom_Phase Schedule'!$E$58)*IF(MOD(DATEDIF($K$2,BY$2,"m"),IF($D20="monthly",1,IF($D20="Quarterly",3,6)))=0,-$C20,0)</f>
        <v>0</v>
      </c>
      <c r="BZ20" s="99">
        <f ca="1">(BZ$2&lt;'Accom_Phase Schedule'!$E$58)*IF(MOD(DATEDIF($K$2,BZ$2,"m"),IF($D20="monthly",1,IF($D20="Quarterly",3,6)))=0,-$C20,0)</f>
        <v>0</v>
      </c>
      <c r="CA20" s="99">
        <f ca="1">(CA$2&lt;'Accom_Phase Schedule'!$E$58)*IF(MOD(DATEDIF($K$2,CA$2,"m"),IF($D20="monthly",1,IF($D20="Quarterly",3,6)))=0,-$C20,0)</f>
        <v>0</v>
      </c>
      <c r="CB20" s="99">
        <f ca="1">(CB$2&lt;'Accom_Phase Schedule'!$E$58)*IF(MOD(DATEDIF($K$2,CB$2,"m"),IF($D20="monthly",1,IF($D20="Quarterly",3,6)))=0,-$C20,0)</f>
        <v>0</v>
      </c>
      <c r="CC20" s="99">
        <f ca="1">(CC$2&lt;'Accom_Phase Schedule'!$E$58)*IF(MOD(DATEDIF($K$2,CC$2,"m"),IF($D20="monthly",1,IF($D20="Quarterly",3,6)))=0,-$C20,0)</f>
        <v>0</v>
      </c>
      <c r="CD20" s="99">
        <f ca="1">(CD$2&lt;'Accom_Phase Schedule'!$E$58)*IF(MOD(DATEDIF($K$2,CD$2,"m"),IF($D20="monthly",1,IF($D20="Quarterly",3,6)))=0,-$C20,0)</f>
        <v>0</v>
      </c>
      <c r="CE20" s="99">
        <f ca="1">(CE$2&lt;'Accom_Phase Schedule'!$E$58)*IF(MOD(DATEDIF($K$2,CE$2,"m"),IF($D20="monthly",1,IF($D20="Quarterly",3,6)))=0,-$C20,0)</f>
        <v>0</v>
      </c>
      <c r="CF20" s="99">
        <f ca="1">(CF$2&lt;'Accom_Phase Schedule'!$E$58)*IF(MOD(DATEDIF($K$2,CF$2,"m"),IF($D20="monthly",1,IF($D20="Quarterly",3,6)))=0,-$C20,0)</f>
        <v>0</v>
      </c>
      <c r="CG20" s="99">
        <f ca="1">(CG$2&lt;'Accom_Phase Schedule'!$E$58)*IF(MOD(DATEDIF($K$2,CG$2,"m"),IF($D20="monthly",1,IF($D20="Quarterly",3,6)))=0,-$C20,0)</f>
        <v>0</v>
      </c>
      <c r="CH20" s="99">
        <f ca="1">(CH$2&lt;'Accom_Phase Schedule'!$E$58)*IF(MOD(DATEDIF($K$2,CH$2,"m"),IF($D20="monthly",1,IF($D20="Quarterly",3,6)))=0,-$C20,0)</f>
        <v>0</v>
      </c>
      <c r="CI20" s="99">
        <f ca="1">(CI$2&lt;'Accom_Phase Schedule'!$E$58)*IF(MOD(DATEDIF($K$2,CI$2,"m"),IF($D20="monthly",1,IF($D20="Quarterly",3,6)))=0,-$C20,0)</f>
        <v>0</v>
      </c>
      <c r="CJ20" s="99">
        <f ca="1">(CJ$2&lt;'Accom_Phase Schedule'!$E$58)*IF(MOD(DATEDIF($K$2,CJ$2,"m"),IF($D20="monthly",1,IF($D20="Quarterly",3,6)))=0,-$C20,0)</f>
        <v>0</v>
      </c>
      <c r="CK20" s="99">
        <f ca="1">(CK$2&lt;'Accom_Phase Schedule'!$E$58)*IF(MOD(DATEDIF($K$2,CK$2,"m"),IF($D20="monthly",1,IF($D20="Quarterly",3,6)))=0,-$C20,0)</f>
        <v>0</v>
      </c>
      <c r="CL20" s="99">
        <f ca="1">(CL$2&lt;'Accom_Phase Schedule'!$E$58)*IF(MOD(DATEDIF($K$2,CL$2,"m"),IF($D20="monthly",1,IF($D20="Quarterly",3,6)))=0,-$C20,0)</f>
        <v>0</v>
      </c>
      <c r="CM20" s="99">
        <f ca="1">(CM$2&lt;'Accom_Phase Schedule'!$E$58)*IF(MOD(DATEDIF($K$2,CM$2,"m"),IF($D20="monthly",1,IF($D20="Quarterly",3,6)))=0,-$C20,0)</f>
        <v>0</v>
      </c>
      <c r="CN20" s="99">
        <f ca="1">(CN$2&lt;'Accom_Phase Schedule'!$E$58)*IF(MOD(DATEDIF($K$2,CN$2,"m"),IF($D20="monthly",1,IF($D20="Quarterly",3,6)))=0,-$C20,0)</f>
        <v>0</v>
      </c>
      <c r="CO20" s="99">
        <f ca="1">(CO$2&lt;'Accom_Phase Schedule'!$E$58)*IF(MOD(DATEDIF($K$2,CO$2,"m"),IF($D20="monthly",1,IF($D20="Quarterly",3,6)))=0,-$C20,0)</f>
        <v>0</v>
      </c>
      <c r="CP20" s="99">
        <f ca="1">(CP$2&lt;'Accom_Phase Schedule'!$E$58)*IF(MOD(DATEDIF($K$2,CP$2,"m"),IF($D20="monthly",1,IF($D20="Quarterly",3,6)))=0,-$C20,0)</f>
        <v>0</v>
      </c>
      <c r="CQ20" s="99">
        <f ca="1">(CQ$2&lt;'Accom_Phase Schedule'!$E$58)*IF(MOD(DATEDIF($K$2,CQ$2,"m"),IF($D20="monthly",1,IF($D20="Quarterly",3,6)))=0,-$C20,0)</f>
        <v>0</v>
      </c>
      <c r="CR20" s="99">
        <f ca="1">(CR$2&lt;'Accom_Phase Schedule'!$E$58)*IF(MOD(DATEDIF($K$2,CR$2,"m"),IF($D20="monthly",1,IF($D20="Quarterly",3,6)))=0,-$C20,0)</f>
        <v>0</v>
      </c>
      <c r="CS20" s="99">
        <f ca="1">(CS$2&lt;'Accom_Phase Schedule'!$E$58)*IF(MOD(DATEDIF($K$2,CS$2,"m"),IF($D20="monthly",1,IF($D20="Quarterly",3,6)))=0,-$C20,0)</f>
        <v>0</v>
      </c>
      <c r="CT20" s="99">
        <f ca="1">(CT$2&lt;'Accom_Phase Schedule'!$E$58)*IF(MOD(DATEDIF($K$2,CT$2,"m"),IF($D20="monthly",1,IF($D20="Quarterly",3,6)))=0,-$C20,0)</f>
        <v>0</v>
      </c>
      <c r="CU20" s="99">
        <f ca="1">(CU$2&lt;'Accom_Phase Schedule'!$E$58)*IF(MOD(DATEDIF($K$2,CU$2,"m"),IF($D20="monthly",1,IF($D20="Quarterly",3,6)))=0,-$C20,0)</f>
        <v>0</v>
      </c>
    </row>
    <row r="21" spans="2:99" x14ac:dyDescent="0.25">
      <c r="B21" s="5" t="s">
        <v>164</v>
      </c>
      <c r="C21" s="6">
        <v>5000</v>
      </c>
      <c r="D21" s="6" t="s">
        <v>5</v>
      </c>
      <c r="E21" s="5">
        <f t="shared" ca="1" si="51"/>
        <v>40000</v>
      </c>
      <c r="H21" s="1" t="str">
        <f t="shared" si="52"/>
        <v>Other</v>
      </c>
      <c r="I21" s="2">
        <f ca="1">SUM(K21:CU21)</f>
        <v>-40000</v>
      </c>
      <c r="K21" s="1">
        <f ca="1">(K$2&lt;'Accom_Phase Schedule'!$E$58)*IF(MOD(DATEDIF($K$2,K$2,"m"),IF($D21="monthly",1,IF($D21="Quarterly",3,6)))=0,-$C21,0)</f>
        <v>-5000</v>
      </c>
      <c r="L21" s="1">
        <f ca="1">(L$2&lt;'Accom_Phase Schedule'!$E$58)*IF(MOD(DATEDIF($K$2,L$2,"m"),IF($D21="monthly",1,IF($D21="Quarterly",3,6)))=0,-$C21,0)</f>
        <v>0</v>
      </c>
      <c r="M21" s="1">
        <f ca="1">(M$2&lt;'Accom_Phase Schedule'!$E$58)*IF(MOD(DATEDIF($K$2,M$2,"m"),IF($D21="monthly",1,IF($D21="Quarterly",3,6)))=0,-$C21,0)</f>
        <v>0</v>
      </c>
      <c r="N21" s="1">
        <f ca="1">(N$2&lt;'Accom_Phase Schedule'!$E$58)*IF(MOD(DATEDIF($K$2,N$2,"m"),IF($D21="monthly",1,IF($D21="Quarterly",3,6)))=0,-$C21,0)</f>
        <v>-5000</v>
      </c>
      <c r="O21" s="1">
        <f ca="1">(O$2&lt;'Accom_Phase Schedule'!$E$58)*IF(MOD(DATEDIF($K$2,O$2,"m"),IF($D21="monthly",1,IF($D21="Quarterly",3,6)))=0,-$C21,0)</f>
        <v>0</v>
      </c>
      <c r="P21" s="1">
        <f ca="1">(P$2&lt;'Accom_Phase Schedule'!$E$58)*IF(MOD(DATEDIF($K$2,P$2,"m"),IF($D21="monthly",1,IF($D21="Quarterly",3,6)))=0,-$C21,0)</f>
        <v>0</v>
      </c>
      <c r="Q21" s="1">
        <f ca="1">(Q$2&lt;'Accom_Phase Schedule'!$E$58)*IF(MOD(DATEDIF($K$2,Q$2,"m"),IF($D21="monthly",1,IF($D21="Quarterly",3,6)))=0,-$C21,0)</f>
        <v>-5000</v>
      </c>
      <c r="R21" s="1">
        <f ca="1">(R$2&lt;'Accom_Phase Schedule'!$E$58)*IF(MOD(DATEDIF($K$2,R$2,"m"),IF($D21="monthly",1,IF($D21="Quarterly",3,6)))=0,-$C21,0)</f>
        <v>0</v>
      </c>
      <c r="S21" s="1">
        <f ca="1">(S$2&lt;'Accom_Phase Schedule'!$E$58)*IF(MOD(DATEDIF($K$2,S$2,"m"),IF($D21="monthly",1,IF($D21="Quarterly",3,6)))=0,-$C21,0)</f>
        <v>0</v>
      </c>
      <c r="T21" s="1">
        <f ca="1">(T$2&lt;'Accom_Phase Schedule'!$E$58)*IF(MOD(DATEDIF($K$2,T$2,"m"),IF($D21="monthly",1,IF($D21="Quarterly",3,6)))=0,-$C21,0)</f>
        <v>-5000</v>
      </c>
      <c r="U21" s="1">
        <f ca="1">(U$2&lt;'Accom_Phase Schedule'!$E$58)*IF(MOD(DATEDIF($K$2,U$2,"m"),IF($D21="monthly",1,IF($D21="Quarterly",3,6)))=0,-$C21,0)</f>
        <v>0</v>
      </c>
      <c r="V21" s="1">
        <f ca="1">(V$2&lt;'Accom_Phase Schedule'!$E$58)*IF(MOD(DATEDIF($K$2,V$2,"m"),IF($D21="monthly",1,IF($D21="Quarterly",3,6)))=0,-$C21,0)</f>
        <v>0</v>
      </c>
      <c r="W21" s="1">
        <f ca="1">(W$2&lt;'Accom_Phase Schedule'!$E$58)*IF(MOD(DATEDIF($K$2,W$2,"m"),IF($D21="monthly",1,IF($D21="Quarterly",3,6)))=0,-$C21,0)</f>
        <v>-5000</v>
      </c>
      <c r="X21" s="1">
        <f ca="1">(X$2&lt;'Accom_Phase Schedule'!$E$58)*IF(MOD(DATEDIF($K$2,X$2,"m"),IF($D21="monthly",1,IF($D21="Quarterly",3,6)))=0,-$C21,0)</f>
        <v>0</v>
      </c>
      <c r="Y21" s="1">
        <f ca="1">(Y$2&lt;'Accom_Phase Schedule'!$E$58)*IF(MOD(DATEDIF($K$2,Y$2,"m"),IF($D21="monthly",1,IF($D21="Quarterly",3,6)))=0,-$C21,0)</f>
        <v>0</v>
      </c>
      <c r="Z21" s="1">
        <f ca="1">(Z$2&lt;'Accom_Phase Schedule'!$E$58)*IF(MOD(DATEDIF($K$2,Z$2,"m"),IF($D21="monthly",1,IF($D21="Quarterly",3,6)))=0,-$C21,0)</f>
        <v>-5000</v>
      </c>
      <c r="AA21" s="1">
        <f ca="1">(AA$2&lt;'Accom_Phase Schedule'!$E$58)*IF(MOD(DATEDIF($K$2,AA$2,"m"),IF($D21="monthly",1,IF($D21="Quarterly",3,6)))=0,-$C21,0)</f>
        <v>0</v>
      </c>
      <c r="AB21" s="1">
        <f ca="1">(AB$2&lt;'Accom_Phase Schedule'!$E$58)*IF(MOD(DATEDIF($K$2,AB$2,"m"),IF($D21="monthly",1,IF($D21="Quarterly",3,6)))=0,-$C21,0)</f>
        <v>0</v>
      </c>
      <c r="AC21" s="1">
        <f ca="1">(AC$2&lt;'Accom_Phase Schedule'!$E$58)*IF(MOD(DATEDIF($K$2,AC$2,"m"),IF($D21="monthly",1,IF($D21="Quarterly",3,6)))=0,-$C21,0)</f>
        <v>-5000</v>
      </c>
      <c r="AD21" s="1">
        <f ca="1">(AD$2&lt;'Accom_Phase Schedule'!$E$58)*IF(MOD(DATEDIF($K$2,AD$2,"m"),IF($D21="monthly",1,IF($D21="Quarterly",3,6)))=0,-$C21,0)</f>
        <v>0</v>
      </c>
      <c r="AE21" s="1">
        <f ca="1">(AE$2&lt;'Accom_Phase Schedule'!$E$58)*IF(MOD(DATEDIF($K$2,AE$2,"m"),IF($D21="monthly",1,IF($D21="Quarterly",3,6)))=0,-$C21,0)</f>
        <v>0</v>
      </c>
      <c r="AF21" s="1">
        <f ca="1">(AF$2&lt;'Accom_Phase Schedule'!$E$58)*IF(MOD(DATEDIF($K$2,AF$2,"m"),IF($D21="monthly",1,IF($D21="Quarterly",3,6)))=0,-$C21,0)</f>
        <v>-5000</v>
      </c>
      <c r="AG21" s="1">
        <f ca="1">(AG$2&lt;'Accom_Phase Schedule'!$E$58)*IF(MOD(DATEDIF($K$2,AG$2,"m"),IF($D21="monthly",1,IF($D21="Quarterly",3,6)))=0,-$C21,0)</f>
        <v>0</v>
      </c>
      <c r="AH21" s="1">
        <f ca="1">(AH$2&lt;'Accom_Phase Schedule'!$E$58)*IF(MOD(DATEDIF($K$2,AH$2,"m"),IF($D21="monthly",1,IF($D21="Quarterly",3,6)))=0,-$C21,0)</f>
        <v>0</v>
      </c>
      <c r="AI21" s="1">
        <f ca="1">(AI$2&lt;'Accom_Phase Schedule'!$E$58)*IF(MOD(DATEDIF($K$2,AI$2,"m"),IF($D21="monthly",1,IF($D21="Quarterly",3,6)))=0,-$C21,0)</f>
        <v>0</v>
      </c>
      <c r="AJ21" s="1">
        <f ca="1">(AJ$2&lt;'Accom_Phase Schedule'!$E$58)*IF(MOD(DATEDIF($K$2,AJ$2,"m"),IF($D21="monthly",1,IF($D21="Quarterly",3,6)))=0,-$C21,0)</f>
        <v>0</v>
      </c>
      <c r="AK21" s="1">
        <f ca="1">(AK$2&lt;'Accom_Phase Schedule'!$E$58)*IF(MOD(DATEDIF($K$2,AK$2,"m"),IF($D21="monthly",1,IF($D21="Quarterly",3,6)))=0,-$C21,0)</f>
        <v>0</v>
      </c>
      <c r="AL21" s="1">
        <f ca="1">(AL$2&lt;'Accom_Phase Schedule'!$E$58)*IF(MOD(DATEDIF($K$2,AL$2,"m"),IF($D21="monthly",1,IF($D21="Quarterly",3,6)))=0,-$C21,0)</f>
        <v>0</v>
      </c>
      <c r="AM21" s="1">
        <f ca="1">(AM$2&lt;'Accom_Phase Schedule'!$E$58)*IF(MOD(DATEDIF($K$2,AM$2,"m"),IF($D21="monthly",1,IF($D21="Quarterly",3,6)))=0,-$C21,0)</f>
        <v>0</v>
      </c>
      <c r="AN21" s="1">
        <f ca="1">(AN$2&lt;'Accom_Phase Schedule'!$E$58)*IF(MOD(DATEDIF($K$2,AN$2,"m"),IF($D21="monthly",1,IF($D21="Quarterly",3,6)))=0,-$C21,0)</f>
        <v>0</v>
      </c>
      <c r="AO21" s="1">
        <f ca="1">(AO$2&lt;'Accom_Phase Schedule'!$E$58)*IF(MOD(DATEDIF($K$2,AO$2,"m"),IF($D21="monthly",1,IF($D21="Quarterly",3,6)))=0,-$C21,0)</f>
        <v>0</v>
      </c>
      <c r="AP21" s="1">
        <f ca="1">(AP$2&lt;'Accom_Phase Schedule'!$E$58)*IF(MOD(DATEDIF($K$2,AP$2,"m"),IF($D21="monthly",1,IF($D21="Quarterly",3,6)))=0,-$C21,0)</f>
        <v>0</v>
      </c>
      <c r="AQ21" s="1">
        <f ca="1">(AQ$2&lt;'Accom_Phase Schedule'!$E$58)*IF(MOD(DATEDIF($K$2,AQ$2,"m"),IF($D21="monthly",1,IF($D21="Quarterly",3,6)))=0,-$C21,0)</f>
        <v>0</v>
      </c>
      <c r="AR21" s="1">
        <f ca="1">(AR$2&lt;'Accom_Phase Schedule'!$E$58)*IF(MOD(DATEDIF($K$2,AR$2,"m"),IF($D21="monthly",1,IF($D21="Quarterly",3,6)))=0,-$C21,0)</f>
        <v>0</v>
      </c>
      <c r="AS21" s="1">
        <f ca="1">(AS$2&lt;'Accom_Phase Schedule'!$E$58)*IF(MOD(DATEDIF($K$2,AS$2,"m"),IF($D21="monthly",1,IF($D21="Quarterly",3,6)))=0,-$C21,0)</f>
        <v>0</v>
      </c>
      <c r="AT21" s="1">
        <f ca="1">(AT$2&lt;'Accom_Phase Schedule'!$E$58)*IF(MOD(DATEDIF($K$2,AT$2,"m"),IF($D21="monthly",1,IF($D21="Quarterly",3,6)))=0,-$C21,0)</f>
        <v>0</v>
      </c>
      <c r="AU21" s="1">
        <f ca="1">(AU$2&lt;'Accom_Phase Schedule'!$E$58)*IF(MOD(DATEDIF($K$2,AU$2,"m"),IF($D21="monthly",1,IF($D21="Quarterly",3,6)))=0,-$C21,0)</f>
        <v>0</v>
      </c>
      <c r="AV21" s="1">
        <f ca="1">(AV$2&lt;'Accom_Phase Schedule'!$E$58)*IF(MOD(DATEDIF($K$2,AV$2,"m"),IF($D21="monthly",1,IF($D21="Quarterly",3,6)))=0,-$C21,0)</f>
        <v>0</v>
      </c>
      <c r="AW21" s="1">
        <f ca="1">(AW$2&lt;'Accom_Phase Schedule'!$E$58)*IF(MOD(DATEDIF($K$2,AW$2,"m"),IF($D21="monthly",1,IF($D21="Quarterly",3,6)))=0,-$C21,0)</f>
        <v>0</v>
      </c>
      <c r="AX21" s="1">
        <f ca="1">(AX$2&lt;'Accom_Phase Schedule'!$E$58)*IF(MOD(DATEDIF($K$2,AX$2,"m"),IF($D21="monthly",1,IF($D21="Quarterly",3,6)))=0,-$C21,0)</f>
        <v>0</v>
      </c>
      <c r="AY21" s="1">
        <f ca="1">(AY$2&lt;'Accom_Phase Schedule'!$E$58)*IF(MOD(DATEDIF($K$2,AY$2,"m"),IF($D21="monthly",1,IF($D21="Quarterly",3,6)))=0,-$C21,0)</f>
        <v>0</v>
      </c>
      <c r="AZ21" s="1">
        <f ca="1">(AZ$2&lt;'Accom_Phase Schedule'!$E$58)*IF(MOD(DATEDIF($K$2,AZ$2,"m"),IF($D21="monthly",1,IF($D21="Quarterly",3,6)))=0,-$C21,0)</f>
        <v>0</v>
      </c>
      <c r="BA21" s="1">
        <f ca="1">(BA$2&lt;'Accom_Phase Schedule'!$E$58)*IF(MOD(DATEDIF($K$2,BA$2,"m"),IF($D21="monthly",1,IF($D21="Quarterly",3,6)))=0,-$C21,0)</f>
        <v>0</v>
      </c>
      <c r="BB21" s="1">
        <f ca="1">(BB$2&lt;'Accom_Phase Schedule'!$E$58)*IF(MOD(DATEDIF($K$2,BB$2,"m"),IF($D21="monthly",1,IF($D21="Quarterly",3,6)))=0,-$C21,0)</f>
        <v>0</v>
      </c>
      <c r="BC21" s="1">
        <f ca="1">(BC$2&lt;'Accom_Phase Schedule'!$E$58)*IF(MOD(DATEDIF($K$2,BC$2,"m"),IF($D21="monthly",1,IF($D21="Quarterly",3,6)))=0,-$C21,0)</f>
        <v>0</v>
      </c>
      <c r="BD21" s="1">
        <f ca="1">(BD$2&lt;'Accom_Phase Schedule'!$E$58)*IF(MOD(DATEDIF($K$2,BD$2,"m"),IF($D21="monthly",1,IF($D21="Quarterly",3,6)))=0,-$C21,0)</f>
        <v>0</v>
      </c>
      <c r="BE21" s="1">
        <f ca="1">(BE$2&lt;'Accom_Phase Schedule'!$E$58)*IF(MOD(DATEDIF($K$2,BE$2,"m"),IF($D21="monthly",1,IF($D21="Quarterly",3,6)))=0,-$C21,0)</f>
        <v>0</v>
      </c>
      <c r="BF21" s="1">
        <f ca="1">(BF$2&lt;'Accom_Phase Schedule'!$E$58)*IF(MOD(DATEDIF($K$2,BF$2,"m"),IF($D21="monthly",1,IF($D21="Quarterly",3,6)))=0,-$C21,0)</f>
        <v>0</v>
      </c>
      <c r="BG21" s="1">
        <f ca="1">(BG$2&lt;'Accom_Phase Schedule'!$E$58)*IF(MOD(DATEDIF($K$2,BG$2,"m"),IF($D21="monthly",1,IF($D21="Quarterly",3,6)))=0,-$C21,0)</f>
        <v>0</v>
      </c>
      <c r="BH21" s="1">
        <f ca="1">(BH$2&lt;'Accom_Phase Schedule'!$E$58)*IF(MOD(DATEDIF($K$2,BH$2,"m"),IF($D21="monthly",1,IF($D21="Quarterly",3,6)))=0,-$C21,0)</f>
        <v>0</v>
      </c>
      <c r="BI21" s="1">
        <f ca="1">(BI$2&lt;'Accom_Phase Schedule'!$E$58)*IF(MOD(DATEDIF($K$2,BI$2,"m"),IF($D21="monthly",1,IF($D21="Quarterly",3,6)))=0,-$C21,0)</f>
        <v>0</v>
      </c>
      <c r="BJ21" s="1">
        <f ca="1">(BJ$2&lt;'Accom_Phase Schedule'!$E$58)*IF(MOD(DATEDIF($K$2,BJ$2,"m"),IF($D21="monthly",1,IF($D21="Quarterly",3,6)))=0,-$C21,0)</f>
        <v>0</v>
      </c>
      <c r="BK21" s="1">
        <f ca="1">(BK$2&lt;'Accom_Phase Schedule'!$E$58)*IF(MOD(DATEDIF($K$2,BK$2,"m"),IF($D21="monthly",1,IF($D21="Quarterly",3,6)))=0,-$C21,0)</f>
        <v>0</v>
      </c>
      <c r="BL21" s="1">
        <f ca="1">(BL$2&lt;'Accom_Phase Schedule'!$E$58)*IF(MOD(DATEDIF($K$2,BL$2,"m"),IF($D21="monthly",1,IF($D21="Quarterly",3,6)))=0,-$C21,0)</f>
        <v>0</v>
      </c>
      <c r="BM21" s="1">
        <f ca="1">(BM$2&lt;'Accom_Phase Schedule'!$E$58)*IF(MOD(DATEDIF($K$2,BM$2,"m"),IF($D21="monthly",1,IF($D21="Quarterly",3,6)))=0,-$C21,0)</f>
        <v>0</v>
      </c>
      <c r="BN21" s="1">
        <f ca="1">(BN$2&lt;'Accom_Phase Schedule'!$E$58)*IF(MOD(DATEDIF($K$2,BN$2,"m"),IF($D21="monthly",1,IF($D21="Quarterly",3,6)))=0,-$C21,0)</f>
        <v>0</v>
      </c>
      <c r="BO21" s="1">
        <f ca="1">(BO$2&lt;'Accom_Phase Schedule'!$E$58)*IF(MOD(DATEDIF($K$2,BO$2,"m"),IF($D21="monthly",1,IF($D21="Quarterly",3,6)))=0,-$C21,0)</f>
        <v>0</v>
      </c>
      <c r="BP21" s="1">
        <f ca="1">(BP$2&lt;'Accom_Phase Schedule'!$E$58)*IF(MOD(DATEDIF($K$2,BP$2,"m"),IF($D21="monthly",1,IF($D21="Quarterly",3,6)))=0,-$C21,0)</f>
        <v>0</v>
      </c>
      <c r="BQ21" s="1">
        <f ca="1">(BQ$2&lt;'Accom_Phase Schedule'!$E$58)*IF(MOD(DATEDIF($K$2,BQ$2,"m"),IF($D21="monthly",1,IF($D21="Quarterly",3,6)))=0,-$C21,0)</f>
        <v>0</v>
      </c>
      <c r="BR21" s="1">
        <f ca="1">(BR$2&lt;'Accom_Phase Schedule'!$E$58)*IF(MOD(DATEDIF($K$2,BR$2,"m"),IF($D21="monthly",1,IF($D21="Quarterly",3,6)))=0,-$C21,0)</f>
        <v>0</v>
      </c>
      <c r="BS21" s="1">
        <f ca="1">(BS$2&lt;'Accom_Phase Schedule'!$E$58)*IF(MOD(DATEDIF($K$2,BS$2,"m"),IF($D21="monthly",1,IF($D21="Quarterly",3,6)))=0,-$C21,0)</f>
        <v>0</v>
      </c>
      <c r="BT21" s="1">
        <f ca="1">(BT$2&lt;'Accom_Phase Schedule'!$E$58)*IF(MOD(DATEDIF($K$2,BT$2,"m"),IF($D21="monthly",1,IF($D21="Quarterly",3,6)))=0,-$C21,0)</f>
        <v>0</v>
      </c>
      <c r="BU21" s="1">
        <f ca="1">(BU$2&lt;'Accom_Phase Schedule'!$E$58)*IF(MOD(DATEDIF($K$2,BU$2,"m"),IF($D21="monthly",1,IF($D21="Quarterly",3,6)))=0,-$C21,0)</f>
        <v>0</v>
      </c>
      <c r="BV21" s="1">
        <f ca="1">(BV$2&lt;'Accom_Phase Schedule'!$E$58)*IF(MOD(DATEDIF($K$2,BV$2,"m"),IF($D21="monthly",1,IF($D21="Quarterly",3,6)))=0,-$C21,0)</f>
        <v>0</v>
      </c>
      <c r="BW21" s="1">
        <f ca="1">(BW$2&lt;'Accom_Phase Schedule'!$E$58)*IF(MOD(DATEDIF($K$2,BW$2,"m"),IF($D21="monthly",1,IF($D21="Quarterly",3,6)))=0,-$C21,0)</f>
        <v>0</v>
      </c>
      <c r="BX21" s="1">
        <f ca="1">(BX$2&lt;'Accom_Phase Schedule'!$E$58)*IF(MOD(DATEDIF($K$2,BX$2,"m"),IF($D21="monthly",1,IF($D21="Quarterly",3,6)))=0,-$C21,0)</f>
        <v>0</v>
      </c>
      <c r="BY21" s="1">
        <f ca="1">(BY$2&lt;'Accom_Phase Schedule'!$E$58)*IF(MOD(DATEDIF($K$2,BY$2,"m"),IF($D21="monthly",1,IF($D21="Quarterly",3,6)))=0,-$C21,0)</f>
        <v>0</v>
      </c>
      <c r="BZ21" s="1">
        <f ca="1">(BZ$2&lt;'Accom_Phase Schedule'!$E$58)*IF(MOD(DATEDIF($K$2,BZ$2,"m"),IF($D21="monthly",1,IF($D21="Quarterly",3,6)))=0,-$C21,0)</f>
        <v>0</v>
      </c>
      <c r="CA21" s="1">
        <f ca="1">(CA$2&lt;'Accom_Phase Schedule'!$E$58)*IF(MOD(DATEDIF($K$2,CA$2,"m"),IF($D21="monthly",1,IF($D21="Quarterly",3,6)))=0,-$C21,0)</f>
        <v>0</v>
      </c>
      <c r="CB21" s="1">
        <f ca="1">(CB$2&lt;'Accom_Phase Schedule'!$E$58)*IF(MOD(DATEDIF($K$2,CB$2,"m"),IF($D21="monthly",1,IF($D21="Quarterly",3,6)))=0,-$C21,0)</f>
        <v>0</v>
      </c>
      <c r="CC21" s="1">
        <f ca="1">(CC$2&lt;'Accom_Phase Schedule'!$E$58)*IF(MOD(DATEDIF($K$2,CC$2,"m"),IF($D21="monthly",1,IF($D21="Quarterly",3,6)))=0,-$C21,0)</f>
        <v>0</v>
      </c>
      <c r="CD21" s="1">
        <f ca="1">(CD$2&lt;'Accom_Phase Schedule'!$E$58)*IF(MOD(DATEDIF($K$2,CD$2,"m"),IF($D21="monthly",1,IF($D21="Quarterly",3,6)))=0,-$C21,0)</f>
        <v>0</v>
      </c>
      <c r="CE21" s="1">
        <f ca="1">(CE$2&lt;'Accom_Phase Schedule'!$E$58)*IF(MOD(DATEDIF($K$2,CE$2,"m"),IF($D21="monthly",1,IF($D21="Quarterly",3,6)))=0,-$C21,0)</f>
        <v>0</v>
      </c>
      <c r="CF21" s="1">
        <f ca="1">(CF$2&lt;'Accom_Phase Schedule'!$E$58)*IF(MOD(DATEDIF($K$2,CF$2,"m"),IF($D21="monthly",1,IF($D21="Quarterly",3,6)))=0,-$C21,0)</f>
        <v>0</v>
      </c>
      <c r="CG21" s="1">
        <f ca="1">(CG$2&lt;'Accom_Phase Schedule'!$E$58)*IF(MOD(DATEDIF($K$2,CG$2,"m"),IF($D21="monthly",1,IF($D21="Quarterly",3,6)))=0,-$C21,0)</f>
        <v>0</v>
      </c>
      <c r="CH21" s="1">
        <f ca="1">(CH$2&lt;'Accom_Phase Schedule'!$E$58)*IF(MOD(DATEDIF($K$2,CH$2,"m"),IF($D21="monthly",1,IF($D21="Quarterly",3,6)))=0,-$C21,0)</f>
        <v>0</v>
      </c>
      <c r="CI21" s="1">
        <f ca="1">(CI$2&lt;'Accom_Phase Schedule'!$E$58)*IF(MOD(DATEDIF($K$2,CI$2,"m"),IF($D21="monthly",1,IF($D21="Quarterly",3,6)))=0,-$C21,0)</f>
        <v>0</v>
      </c>
      <c r="CJ21" s="1">
        <f ca="1">(CJ$2&lt;'Accom_Phase Schedule'!$E$58)*IF(MOD(DATEDIF($K$2,CJ$2,"m"),IF($D21="monthly",1,IF($D21="Quarterly",3,6)))=0,-$C21,0)</f>
        <v>0</v>
      </c>
      <c r="CK21" s="1">
        <f ca="1">(CK$2&lt;'Accom_Phase Schedule'!$E$58)*IF(MOD(DATEDIF($K$2,CK$2,"m"),IF($D21="monthly",1,IF($D21="Quarterly",3,6)))=0,-$C21,0)</f>
        <v>0</v>
      </c>
      <c r="CL21" s="1">
        <f ca="1">(CL$2&lt;'Accom_Phase Schedule'!$E$58)*IF(MOD(DATEDIF($K$2,CL$2,"m"),IF($D21="monthly",1,IF($D21="Quarterly",3,6)))=0,-$C21,0)</f>
        <v>0</v>
      </c>
      <c r="CM21" s="1">
        <f ca="1">(CM$2&lt;'Accom_Phase Schedule'!$E$58)*IF(MOD(DATEDIF($K$2,CM$2,"m"),IF($D21="monthly",1,IF($D21="Quarterly",3,6)))=0,-$C21,0)</f>
        <v>0</v>
      </c>
      <c r="CN21" s="1">
        <f ca="1">(CN$2&lt;'Accom_Phase Schedule'!$E$58)*IF(MOD(DATEDIF($K$2,CN$2,"m"),IF($D21="monthly",1,IF($D21="Quarterly",3,6)))=0,-$C21,0)</f>
        <v>0</v>
      </c>
      <c r="CO21" s="1">
        <f ca="1">(CO$2&lt;'Accom_Phase Schedule'!$E$58)*IF(MOD(DATEDIF($K$2,CO$2,"m"),IF($D21="monthly",1,IF($D21="Quarterly",3,6)))=0,-$C21,0)</f>
        <v>0</v>
      </c>
      <c r="CP21" s="1">
        <f ca="1">(CP$2&lt;'Accom_Phase Schedule'!$E$58)*IF(MOD(DATEDIF($K$2,CP$2,"m"),IF($D21="monthly",1,IF($D21="Quarterly",3,6)))=0,-$C21,0)</f>
        <v>0</v>
      </c>
      <c r="CQ21" s="1">
        <f ca="1">(CQ$2&lt;'Accom_Phase Schedule'!$E$58)*IF(MOD(DATEDIF($K$2,CQ$2,"m"),IF($D21="monthly",1,IF($D21="Quarterly",3,6)))=0,-$C21,0)</f>
        <v>0</v>
      </c>
      <c r="CR21" s="1">
        <f ca="1">(CR$2&lt;'Accom_Phase Schedule'!$E$58)*IF(MOD(DATEDIF($K$2,CR$2,"m"),IF($D21="monthly",1,IF($D21="Quarterly",3,6)))=0,-$C21,0)</f>
        <v>0</v>
      </c>
      <c r="CS21" s="1">
        <f ca="1">(CS$2&lt;'Accom_Phase Schedule'!$E$58)*IF(MOD(DATEDIF($K$2,CS$2,"m"),IF($D21="monthly",1,IF($D21="Quarterly",3,6)))=0,-$C21,0)</f>
        <v>0</v>
      </c>
      <c r="CT21" s="1">
        <f ca="1">(CT$2&lt;'Accom_Phase Schedule'!$E$58)*IF(MOD(DATEDIF($K$2,CT$2,"m"),IF($D21="monthly",1,IF($D21="Quarterly",3,6)))=0,-$C21,0)</f>
        <v>0</v>
      </c>
      <c r="CU21" s="1">
        <f ca="1">(CU$2&lt;'Accom_Phase Schedule'!$E$58)*IF(MOD(DATEDIF($K$2,CU$2,"m"),IF($D21="monthly",1,IF($D21="Quarterly",3,6)))=0,-$C21,0)</f>
        <v>0</v>
      </c>
    </row>
    <row r="22" spans="2:99" x14ac:dyDescent="0.25">
      <c r="B22" s="5"/>
      <c r="C22" s="5"/>
      <c r="D22" s="6"/>
      <c r="E22" s="5"/>
      <c r="H22" s="1">
        <f t="shared" si="52"/>
        <v>0</v>
      </c>
      <c r="I22" s="2">
        <f ca="1">SUM(K22:CU22)</f>
        <v>0</v>
      </c>
      <c r="K22" s="1">
        <f ca="1">(K$2&lt;'Accom_Phase Schedule'!$E$58)*IF(MOD(DATEDIF($K$2,K$2,"m"),IF($D22="monthly",1,IF($D22="Quarterly",3,6)))=0,-$C22,0)</f>
        <v>0</v>
      </c>
      <c r="L22" s="1">
        <f ca="1">(L$2&lt;'Accom_Phase Schedule'!$E$58)*IF(MOD(DATEDIF($K$2,L$2,"m"),IF($D22="monthly",1,IF($D22="Quarterly",3,6)))=0,-$C22,0)</f>
        <v>0</v>
      </c>
      <c r="M22" s="1">
        <f ca="1">(M$2&lt;'Accom_Phase Schedule'!$E$58)*IF(MOD(DATEDIF($K$2,M$2,"m"),IF($D22="monthly",1,IF($D22="Quarterly",3,6)))=0,-$C22,0)</f>
        <v>0</v>
      </c>
      <c r="N22" s="1">
        <f ca="1">(N$2&lt;'Accom_Phase Schedule'!$E$58)*IF(MOD(DATEDIF($K$2,N$2,"m"),IF($D22="monthly",1,IF($D22="Quarterly",3,6)))=0,-$C22,0)</f>
        <v>0</v>
      </c>
      <c r="O22" s="1">
        <f ca="1">(O$2&lt;'Accom_Phase Schedule'!$E$58)*IF(MOD(DATEDIF($K$2,O$2,"m"),IF($D22="monthly",1,IF($D22="Quarterly",3,6)))=0,-$C22,0)</f>
        <v>0</v>
      </c>
      <c r="P22" s="1">
        <f ca="1">(P$2&lt;'Accom_Phase Schedule'!$E$58)*IF(MOD(DATEDIF($K$2,P$2,"m"),IF($D22="monthly",1,IF($D22="Quarterly",3,6)))=0,-$C22,0)</f>
        <v>0</v>
      </c>
      <c r="Q22" s="1">
        <f ca="1">(Q$2&lt;'Accom_Phase Schedule'!$E$58)*IF(MOD(DATEDIF($K$2,Q$2,"m"),IF($D22="monthly",1,IF($D22="Quarterly",3,6)))=0,-$C22,0)</f>
        <v>0</v>
      </c>
      <c r="R22" s="1">
        <f ca="1">(R$2&lt;'Accom_Phase Schedule'!$E$58)*IF(MOD(DATEDIF($K$2,R$2,"m"),IF($D22="monthly",1,IF($D22="Quarterly",3,6)))=0,-$C22,0)</f>
        <v>0</v>
      </c>
      <c r="S22" s="1">
        <f ca="1">(S$2&lt;'Accom_Phase Schedule'!$E$58)*IF(MOD(DATEDIF($K$2,S$2,"m"),IF($D22="monthly",1,IF($D22="Quarterly",3,6)))=0,-$C22,0)</f>
        <v>0</v>
      </c>
      <c r="T22" s="1">
        <f ca="1">(T$2&lt;'Accom_Phase Schedule'!$E$58)*IF(MOD(DATEDIF($K$2,T$2,"m"),IF($D22="monthly",1,IF($D22="Quarterly",3,6)))=0,-$C22,0)</f>
        <v>0</v>
      </c>
      <c r="U22" s="1">
        <f ca="1">(U$2&lt;'Accom_Phase Schedule'!$E$58)*IF(MOD(DATEDIF($K$2,U$2,"m"),IF($D22="monthly",1,IF($D22="Quarterly",3,6)))=0,-$C22,0)</f>
        <v>0</v>
      </c>
      <c r="V22" s="1">
        <f ca="1">(V$2&lt;'Accom_Phase Schedule'!$E$58)*IF(MOD(DATEDIF($K$2,V$2,"m"),IF($D22="monthly",1,IF($D22="Quarterly",3,6)))=0,-$C22,0)</f>
        <v>0</v>
      </c>
      <c r="W22" s="1">
        <f ca="1">(W$2&lt;'Accom_Phase Schedule'!$E$58)*IF(MOD(DATEDIF($K$2,W$2,"m"),IF($D22="monthly",1,IF($D22="Quarterly",3,6)))=0,-$C22,0)</f>
        <v>0</v>
      </c>
      <c r="X22" s="1">
        <f ca="1">(X$2&lt;'Accom_Phase Schedule'!$E$58)*IF(MOD(DATEDIF($K$2,X$2,"m"),IF($D22="monthly",1,IF($D22="Quarterly",3,6)))=0,-$C22,0)</f>
        <v>0</v>
      </c>
      <c r="Y22" s="1">
        <f ca="1">(Y$2&lt;'Accom_Phase Schedule'!$E$58)*IF(MOD(DATEDIF($K$2,Y$2,"m"),IF($D22="monthly",1,IF($D22="Quarterly",3,6)))=0,-$C22,0)</f>
        <v>0</v>
      </c>
      <c r="Z22" s="1">
        <f ca="1">(Z$2&lt;'Accom_Phase Schedule'!$E$58)*IF(MOD(DATEDIF($K$2,Z$2,"m"),IF($D22="monthly",1,IF($D22="Quarterly",3,6)))=0,-$C22,0)</f>
        <v>0</v>
      </c>
      <c r="AA22" s="1">
        <f ca="1">(AA$2&lt;'Accom_Phase Schedule'!$E$58)*IF(MOD(DATEDIF($K$2,AA$2,"m"),IF($D22="monthly",1,IF($D22="Quarterly",3,6)))=0,-$C22,0)</f>
        <v>0</v>
      </c>
      <c r="AB22" s="1">
        <f ca="1">(AB$2&lt;'Accom_Phase Schedule'!$E$58)*IF(MOD(DATEDIF($K$2,AB$2,"m"),IF($D22="monthly",1,IF($D22="Quarterly",3,6)))=0,-$C22,0)</f>
        <v>0</v>
      </c>
      <c r="AC22" s="1">
        <f ca="1">(AC$2&lt;'Accom_Phase Schedule'!$E$58)*IF(MOD(DATEDIF($K$2,AC$2,"m"),IF($D22="monthly",1,IF($D22="Quarterly",3,6)))=0,-$C22,0)</f>
        <v>0</v>
      </c>
      <c r="AD22" s="1">
        <f ca="1">(AD$2&lt;'Accom_Phase Schedule'!$E$58)*IF(MOD(DATEDIF($K$2,AD$2,"m"),IF($D22="monthly",1,IF($D22="Quarterly",3,6)))=0,-$C22,0)</f>
        <v>0</v>
      </c>
      <c r="AE22" s="1">
        <f ca="1">(AE$2&lt;'Accom_Phase Schedule'!$E$58)*IF(MOD(DATEDIF($K$2,AE$2,"m"),IF($D22="monthly",1,IF($D22="Quarterly",3,6)))=0,-$C22,0)</f>
        <v>0</v>
      </c>
      <c r="AF22" s="1">
        <f ca="1">(AF$2&lt;'Accom_Phase Schedule'!$E$58)*IF(MOD(DATEDIF($K$2,AF$2,"m"),IF($D22="monthly",1,IF($D22="Quarterly",3,6)))=0,-$C22,0)</f>
        <v>0</v>
      </c>
      <c r="AG22" s="1">
        <f ca="1">(AG$2&lt;'Accom_Phase Schedule'!$E$58)*IF(MOD(DATEDIF($K$2,AG$2,"m"),IF($D22="monthly",1,IF($D22="Quarterly",3,6)))=0,-$C22,0)</f>
        <v>0</v>
      </c>
      <c r="AH22" s="1">
        <f ca="1">(AH$2&lt;'Accom_Phase Schedule'!$E$58)*IF(MOD(DATEDIF($K$2,AH$2,"m"),IF($D22="monthly",1,IF($D22="Quarterly",3,6)))=0,-$C22,0)</f>
        <v>0</v>
      </c>
      <c r="AI22" s="1">
        <f ca="1">(AI$2&lt;'Accom_Phase Schedule'!$E$58)*IF(MOD(DATEDIF($K$2,AI$2,"m"),IF($D22="monthly",1,IF($D22="Quarterly",3,6)))=0,-$C22,0)</f>
        <v>0</v>
      </c>
      <c r="AJ22" s="1">
        <f ca="1">(AJ$2&lt;'Accom_Phase Schedule'!$E$58)*IF(MOD(DATEDIF($K$2,AJ$2,"m"),IF($D22="monthly",1,IF($D22="Quarterly",3,6)))=0,-$C22,0)</f>
        <v>0</v>
      </c>
      <c r="AK22" s="1">
        <f ca="1">(AK$2&lt;'Accom_Phase Schedule'!$E$58)*IF(MOD(DATEDIF($K$2,AK$2,"m"),IF($D22="monthly",1,IF($D22="Quarterly",3,6)))=0,-$C22,0)</f>
        <v>0</v>
      </c>
      <c r="AL22" s="1">
        <f ca="1">(AL$2&lt;'Accom_Phase Schedule'!$E$58)*IF(MOD(DATEDIF($K$2,AL$2,"m"),IF($D22="monthly",1,IF($D22="Quarterly",3,6)))=0,-$C22,0)</f>
        <v>0</v>
      </c>
      <c r="AM22" s="1">
        <f ca="1">(AM$2&lt;'Accom_Phase Schedule'!$E$58)*IF(MOD(DATEDIF($K$2,AM$2,"m"),IF($D22="monthly",1,IF($D22="Quarterly",3,6)))=0,-$C22,0)</f>
        <v>0</v>
      </c>
      <c r="AN22" s="1">
        <f ca="1">(AN$2&lt;'Accom_Phase Schedule'!$E$58)*IF(MOD(DATEDIF($K$2,AN$2,"m"),IF($D22="monthly",1,IF($D22="Quarterly",3,6)))=0,-$C22,0)</f>
        <v>0</v>
      </c>
      <c r="AO22" s="1">
        <f ca="1">(AO$2&lt;'Accom_Phase Schedule'!$E$58)*IF(MOD(DATEDIF($K$2,AO$2,"m"),IF($D22="monthly",1,IF($D22="Quarterly",3,6)))=0,-$C22,0)</f>
        <v>0</v>
      </c>
      <c r="AP22" s="1">
        <f ca="1">(AP$2&lt;'Accom_Phase Schedule'!$E$58)*IF(MOD(DATEDIF($K$2,AP$2,"m"),IF($D22="monthly",1,IF($D22="Quarterly",3,6)))=0,-$C22,0)</f>
        <v>0</v>
      </c>
      <c r="AQ22" s="1">
        <f ca="1">(AQ$2&lt;'Accom_Phase Schedule'!$E$58)*IF(MOD(DATEDIF($K$2,AQ$2,"m"),IF($D22="monthly",1,IF($D22="Quarterly",3,6)))=0,-$C22,0)</f>
        <v>0</v>
      </c>
      <c r="AR22" s="1">
        <f ca="1">(AR$2&lt;'Accom_Phase Schedule'!$E$58)*IF(MOD(DATEDIF($K$2,AR$2,"m"),IF($D22="monthly",1,IF($D22="Quarterly",3,6)))=0,-$C22,0)</f>
        <v>0</v>
      </c>
      <c r="AS22" s="1">
        <f ca="1">(AS$2&lt;'Accom_Phase Schedule'!$E$58)*IF(MOD(DATEDIF($K$2,AS$2,"m"),IF($D22="monthly",1,IF($D22="Quarterly",3,6)))=0,-$C22,0)</f>
        <v>0</v>
      </c>
      <c r="AT22" s="1">
        <f ca="1">(AT$2&lt;'Accom_Phase Schedule'!$E$58)*IF(MOD(DATEDIF($K$2,AT$2,"m"),IF($D22="monthly",1,IF($D22="Quarterly",3,6)))=0,-$C22,0)</f>
        <v>0</v>
      </c>
      <c r="AU22" s="1">
        <f ca="1">(AU$2&lt;'Accom_Phase Schedule'!$E$58)*IF(MOD(DATEDIF($K$2,AU$2,"m"),IF($D22="monthly",1,IF($D22="Quarterly",3,6)))=0,-$C22,0)</f>
        <v>0</v>
      </c>
      <c r="AV22" s="1">
        <f ca="1">(AV$2&lt;'Accom_Phase Schedule'!$E$58)*IF(MOD(DATEDIF($K$2,AV$2,"m"),IF($D22="monthly",1,IF($D22="Quarterly",3,6)))=0,-$C22,0)</f>
        <v>0</v>
      </c>
      <c r="AW22" s="1">
        <f ca="1">(AW$2&lt;'Accom_Phase Schedule'!$E$58)*IF(MOD(DATEDIF($K$2,AW$2,"m"),IF($D22="monthly",1,IF($D22="Quarterly",3,6)))=0,-$C22,0)</f>
        <v>0</v>
      </c>
      <c r="AX22" s="1">
        <f ca="1">(AX$2&lt;'Accom_Phase Schedule'!$E$58)*IF(MOD(DATEDIF($K$2,AX$2,"m"),IF($D22="monthly",1,IF($D22="Quarterly",3,6)))=0,-$C22,0)</f>
        <v>0</v>
      </c>
      <c r="AY22" s="1">
        <f ca="1">(AY$2&lt;'Accom_Phase Schedule'!$E$58)*IF(MOD(DATEDIF($K$2,AY$2,"m"),IF($D22="monthly",1,IF($D22="Quarterly",3,6)))=0,-$C22,0)</f>
        <v>0</v>
      </c>
      <c r="AZ22" s="1">
        <f ca="1">(AZ$2&lt;'Accom_Phase Schedule'!$E$58)*IF(MOD(DATEDIF($K$2,AZ$2,"m"),IF($D22="monthly",1,IF($D22="Quarterly",3,6)))=0,-$C22,0)</f>
        <v>0</v>
      </c>
      <c r="BA22" s="1">
        <f ca="1">(BA$2&lt;'Accom_Phase Schedule'!$E$58)*IF(MOD(DATEDIF($K$2,BA$2,"m"),IF($D22="monthly",1,IF($D22="Quarterly",3,6)))=0,-$C22,0)</f>
        <v>0</v>
      </c>
      <c r="BB22" s="1">
        <f ca="1">(BB$2&lt;'Accom_Phase Schedule'!$E$58)*IF(MOD(DATEDIF($K$2,BB$2,"m"),IF($D22="monthly",1,IF($D22="Quarterly",3,6)))=0,-$C22,0)</f>
        <v>0</v>
      </c>
      <c r="BC22" s="1">
        <f ca="1">(BC$2&lt;'Accom_Phase Schedule'!$E$58)*IF(MOD(DATEDIF($K$2,BC$2,"m"),IF($D22="monthly",1,IF($D22="Quarterly",3,6)))=0,-$C22,0)</f>
        <v>0</v>
      </c>
      <c r="BD22" s="1">
        <f ca="1">(BD$2&lt;'Accom_Phase Schedule'!$E$58)*IF(MOD(DATEDIF($K$2,BD$2,"m"),IF($D22="monthly",1,IF($D22="Quarterly",3,6)))=0,-$C22,0)</f>
        <v>0</v>
      </c>
      <c r="BE22" s="1">
        <f ca="1">(BE$2&lt;'Accom_Phase Schedule'!$E$58)*IF(MOD(DATEDIF($K$2,BE$2,"m"),IF($D22="monthly",1,IF($D22="Quarterly",3,6)))=0,-$C22,0)</f>
        <v>0</v>
      </c>
      <c r="BF22" s="1">
        <f ca="1">(BF$2&lt;'Accom_Phase Schedule'!$E$58)*IF(MOD(DATEDIF($K$2,BF$2,"m"),IF($D22="monthly",1,IF($D22="Quarterly",3,6)))=0,-$C22,0)</f>
        <v>0</v>
      </c>
      <c r="BG22" s="1">
        <f ca="1">(BG$2&lt;'Accom_Phase Schedule'!$E$58)*IF(MOD(DATEDIF($K$2,BG$2,"m"),IF($D22="monthly",1,IF($D22="Quarterly",3,6)))=0,-$C22,0)</f>
        <v>0</v>
      </c>
      <c r="BH22" s="1">
        <f ca="1">(BH$2&lt;'Accom_Phase Schedule'!$E$58)*IF(MOD(DATEDIF($K$2,BH$2,"m"),IF($D22="monthly",1,IF($D22="Quarterly",3,6)))=0,-$C22,0)</f>
        <v>0</v>
      </c>
      <c r="BI22" s="1">
        <f ca="1">(BI$2&lt;'Accom_Phase Schedule'!$E$58)*IF(MOD(DATEDIF($K$2,BI$2,"m"),IF($D22="monthly",1,IF($D22="Quarterly",3,6)))=0,-$C22,0)</f>
        <v>0</v>
      </c>
      <c r="BJ22" s="1">
        <f ca="1">(BJ$2&lt;'Accom_Phase Schedule'!$E$58)*IF(MOD(DATEDIF($K$2,BJ$2,"m"),IF($D22="monthly",1,IF($D22="Quarterly",3,6)))=0,-$C22,0)</f>
        <v>0</v>
      </c>
      <c r="BK22" s="1">
        <f ca="1">(BK$2&lt;'Accom_Phase Schedule'!$E$58)*IF(MOD(DATEDIF($K$2,BK$2,"m"),IF($D22="monthly",1,IF($D22="Quarterly",3,6)))=0,-$C22,0)</f>
        <v>0</v>
      </c>
      <c r="BL22" s="1">
        <f ca="1">(BL$2&lt;'Accom_Phase Schedule'!$E$58)*IF(MOD(DATEDIF($K$2,BL$2,"m"),IF($D22="monthly",1,IF($D22="Quarterly",3,6)))=0,-$C22,0)</f>
        <v>0</v>
      </c>
      <c r="BM22" s="1">
        <f ca="1">(BM$2&lt;'Accom_Phase Schedule'!$E$58)*IF(MOD(DATEDIF($K$2,BM$2,"m"),IF($D22="monthly",1,IF($D22="Quarterly",3,6)))=0,-$C22,0)</f>
        <v>0</v>
      </c>
      <c r="BN22" s="1">
        <f ca="1">(BN$2&lt;'Accom_Phase Schedule'!$E$58)*IF(MOD(DATEDIF($K$2,BN$2,"m"),IF($D22="monthly",1,IF($D22="Quarterly",3,6)))=0,-$C22,0)</f>
        <v>0</v>
      </c>
      <c r="BO22" s="1">
        <f ca="1">(BO$2&lt;'Accom_Phase Schedule'!$E$58)*IF(MOD(DATEDIF($K$2,BO$2,"m"),IF($D22="monthly",1,IF($D22="Quarterly",3,6)))=0,-$C22,0)</f>
        <v>0</v>
      </c>
      <c r="BP22" s="1">
        <f ca="1">(BP$2&lt;'Accom_Phase Schedule'!$E$58)*IF(MOD(DATEDIF($K$2,BP$2,"m"),IF($D22="monthly",1,IF($D22="Quarterly",3,6)))=0,-$C22,0)</f>
        <v>0</v>
      </c>
      <c r="BQ22" s="1">
        <f ca="1">(BQ$2&lt;'Accom_Phase Schedule'!$E$58)*IF(MOD(DATEDIF($K$2,BQ$2,"m"),IF($D22="monthly",1,IF($D22="Quarterly",3,6)))=0,-$C22,0)</f>
        <v>0</v>
      </c>
      <c r="BR22" s="1">
        <f ca="1">(BR$2&lt;'Accom_Phase Schedule'!$E$58)*IF(MOD(DATEDIF($K$2,BR$2,"m"),IF($D22="monthly",1,IF($D22="Quarterly",3,6)))=0,-$C22,0)</f>
        <v>0</v>
      </c>
      <c r="BS22" s="1">
        <f ca="1">(BS$2&lt;'Accom_Phase Schedule'!$E$58)*IF(MOD(DATEDIF($K$2,BS$2,"m"),IF($D22="monthly",1,IF($D22="Quarterly",3,6)))=0,-$C22,0)</f>
        <v>0</v>
      </c>
      <c r="BT22" s="1">
        <f ca="1">(BT$2&lt;'Accom_Phase Schedule'!$E$58)*IF(MOD(DATEDIF($K$2,BT$2,"m"),IF($D22="monthly",1,IF($D22="Quarterly",3,6)))=0,-$C22,0)</f>
        <v>0</v>
      </c>
      <c r="BU22" s="1">
        <f ca="1">(BU$2&lt;'Accom_Phase Schedule'!$E$58)*IF(MOD(DATEDIF($K$2,BU$2,"m"),IF($D22="monthly",1,IF($D22="Quarterly",3,6)))=0,-$C22,0)</f>
        <v>0</v>
      </c>
      <c r="BV22" s="1">
        <f ca="1">(BV$2&lt;'Accom_Phase Schedule'!$E$58)*IF(MOD(DATEDIF($K$2,BV$2,"m"),IF($D22="monthly",1,IF($D22="Quarterly",3,6)))=0,-$C22,0)</f>
        <v>0</v>
      </c>
      <c r="BW22" s="1">
        <f ca="1">(BW$2&lt;'Accom_Phase Schedule'!$E$58)*IF(MOD(DATEDIF($K$2,BW$2,"m"),IF($D22="monthly",1,IF($D22="Quarterly",3,6)))=0,-$C22,0)</f>
        <v>0</v>
      </c>
      <c r="BX22" s="1">
        <f ca="1">(BX$2&lt;'Accom_Phase Schedule'!$E$58)*IF(MOD(DATEDIF($K$2,BX$2,"m"),IF($D22="monthly",1,IF($D22="Quarterly",3,6)))=0,-$C22,0)</f>
        <v>0</v>
      </c>
      <c r="BY22" s="1">
        <f ca="1">(BY$2&lt;'Accom_Phase Schedule'!$E$58)*IF(MOD(DATEDIF($K$2,BY$2,"m"),IF($D22="monthly",1,IF($D22="Quarterly",3,6)))=0,-$C22,0)</f>
        <v>0</v>
      </c>
      <c r="BZ22" s="1">
        <f ca="1">(BZ$2&lt;'Accom_Phase Schedule'!$E$58)*IF(MOD(DATEDIF($K$2,BZ$2,"m"),IF($D22="monthly",1,IF($D22="Quarterly",3,6)))=0,-$C22,0)</f>
        <v>0</v>
      </c>
      <c r="CA22" s="1">
        <f ca="1">(CA$2&lt;'Accom_Phase Schedule'!$E$58)*IF(MOD(DATEDIF($K$2,CA$2,"m"),IF($D22="monthly",1,IF($D22="Quarterly",3,6)))=0,-$C22,0)</f>
        <v>0</v>
      </c>
      <c r="CB22" s="1">
        <f ca="1">(CB$2&lt;'Accom_Phase Schedule'!$E$58)*IF(MOD(DATEDIF($K$2,CB$2,"m"),IF($D22="monthly",1,IF($D22="Quarterly",3,6)))=0,-$C22,0)</f>
        <v>0</v>
      </c>
      <c r="CC22" s="1">
        <f ca="1">(CC$2&lt;'Accom_Phase Schedule'!$E$58)*IF(MOD(DATEDIF($K$2,CC$2,"m"),IF($D22="monthly",1,IF($D22="Quarterly",3,6)))=0,-$C22,0)</f>
        <v>0</v>
      </c>
      <c r="CD22" s="1">
        <f ca="1">(CD$2&lt;'Accom_Phase Schedule'!$E$58)*IF(MOD(DATEDIF($K$2,CD$2,"m"),IF($D22="monthly",1,IF($D22="Quarterly",3,6)))=0,-$C22,0)</f>
        <v>0</v>
      </c>
      <c r="CE22" s="1">
        <f ca="1">(CE$2&lt;'Accom_Phase Schedule'!$E$58)*IF(MOD(DATEDIF($K$2,CE$2,"m"),IF($D22="monthly",1,IF($D22="Quarterly",3,6)))=0,-$C22,0)</f>
        <v>0</v>
      </c>
      <c r="CF22" s="1">
        <f ca="1">(CF$2&lt;'Accom_Phase Schedule'!$E$58)*IF(MOD(DATEDIF($K$2,CF$2,"m"),IF($D22="monthly",1,IF($D22="Quarterly",3,6)))=0,-$C22,0)</f>
        <v>0</v>
      </c>
      <c r="CG22" s="1">
        <f ca="1">(CG$2&lt;'Accom_Phase Schedule'!$E$58)*IF(MOD(DATEDIF($K$2,CG$2,"m"),IF($D22="monthly",1,IF($D22="Quarterly",3,6)))=0,-$C22,0)</f>
        <v>0</v>
      </c>
      <c r="CH22" s="1">
        <f ca="1">(CH$2&lt;'Accom_Phase Schedule'!$E$58)*IF(MOD(DATEDIF($K$2,CH$2,"m"),IF($D22="monthly",1,IF($D22="Quarterly",3,6)))=0,-$C22,0)</f>
        <v>0</v>
      </c>
      <c r="CI22" s="1">
        <f ca="1">(CI$2&lt;'Accom_Phase Schedule'!$E$58)*IF(MOD(DATEDIF($K$2,CI$2,"m"),IF($D22="monthly",1,IF($D22="Quarterly",3,6)))=0,-$C22,0)</f>
        <v>0</v>
      </c>
      <c r="CJ22" s="1">
        <f ca="1">(CJ$2&lt;'Accom_Phase Schedule'!$E$58)*IF(MOD(DATEDIF($K$2,CJ$2,"m"),IF($D22="monthly",1,IF($D22="Quarterly",3,6)))=0,-$C22,0)</f>
        <v>0</v>
      </c>
      <c r="CK22" s="1">
        <f ca="1">(CK$2&lt;'Accom_Phase Schedule'!$E$58)*IF(MOD(DATEDIF($K$2,CK$2,"m"),IF($D22="monthly",1,IF($D22="Quarterly",3,6)))=0,-$C22,0)</f>
        <v>0</v>
      </c>
      <c r="CL22" s="1">
        <f ca="1">(CL$2&lt;'Accom_Phase Schedule'!$E$58)*IF(MOD(DATEDIF($K$2,CL$2,"m"),IF($D22="monthly",1,IF($D22="Quarterly",3,6)))=0,-$C22,0)</f>
        <v>0</v>
      </c>
      <c r="CM22" s="1">
        <f ca="1">(CM$2&lt;'Accom_Phase Schedule'!$E$58)*IF(MOD(DATEDIF($K$2,CM$2,"m"),IF($D22="monthly",1,IF($D22="Quarterly",3,6)))=0,-$C22,0)</f>
        <v>0</v>
      </c>
      <c r="CN22" s="1">
        <f ca="1">(CN$2&lt;'Accom_Phase Schedule'!$E$58)*IF(MOD(DATEDIF($K$2,CN$2,"m"),IF($D22="monthly",1,IF($D22="Quarterly",3,6)))=0,-$C22,0)</f>
        <v>0</v>
      </c>
      <c r="CO22" s="1">
        <f ca="1">(CO$2&lt;'Accom_Phase Schedule'!$E$58)*IF(MOD(DATEDIF($K$2,CO$2,"m"),IF($D22="monthly",1,IF($D22="Quarterly",3,6)))=0,-$C22,0)</f>
        <v>0</v>
      </c>
      <c r="CP22" s="1">
        <f ca="1">(CP$2&lt;'Accom_Phase Schedule'!$E$58)*IF(MOD(DATEDIF($K$2,CP$2,"m"),IF($D22="monthly",1,IF($D22="Quarterly",3,6)))=0,-$C22,0)</f>
        <v>0</v>
      </c>
      <c r="CQ22" s="1">
        <f ca="1">(CQ$2&lt;'Accom_Phase Schedule'!$E$58)*IF(MOD(DATEDIF($K$2,CQ$2,"m"),IF($D22="monthly",1,IF($D22="Quarterly",3,6)))=0,-$C22,0)</f>
        <v>0</v>
      </c>
      <c r="CR22" s="1">
        <f ca="1">(CR$2&lt;'Accom_Phase Schedule'!$E$58)*IF(MOD(DATEDIF($K$2,CR$2,"m"),IF($D22="monthly",1,IF($D22="Quarterly",3,6)))=0,-$C22,0)</f>
        <v>0</v>
      </c>
      <c r="CS22" s="1">
        <f ca="1">(CS$2&lt;'Accom_Phase Schedule'!$E$58)*IF(MOD(DATEDIF($K$2,CS$2,"m"),IF($D22="monthly",1,IF($D22="Quarterly",3,6)))=0,-$C22,0)</f>
        <v>0</v>
      </c>
      <c r="CT22" s="1">
        <f ca="1">(CT$2&lt;'Accom_Phase Schedule'!$E$58)*IF(MOD(DATEDIF($K$2,CT$2,"m"),IF($D22="monthly",1,IF($D22="Quarterly",3,6)))=0,-$C22,0)</f>
        <v>0</v>
      </c>
      <c r="CU22" s="1">
        <f ca="1">(CU$2&lt;'Accom_Phase Schedule'!$E$58)*IF(MOD(DATEDIF($K$2,CU$2,"m"),IF($D22="monthly",1,IF($D22="Quarterly",3,6)))=0,-$C22,0)</f>
        <v>0</v>
      </c>
    </row>
    <row r="23" spans="2:99" x14ac:dyDescent="0.25">
      <c r="B23" s="8" t="s">
        <v>8</v>
      </c>
      <c r="C23" s="8"/>
      <c r="D23" s="8"/>
      <c r="E23" s="8">
        <f ca="1">SUM(E18:E22)</f>
        <v>101500</v>
      </c>
      <c r="H23" s="8" t="s">
        <v>8</v>
      </c>
      <c r="I23" s="8">
        <f ca="1">SUM(I18:I22)</f>
        <v>-101500</v>
      </c>
      <c r="J23" s="8"/>
      <c r="K23" s="8">
        <f ca="1">SUM(K18:K22)</f>
        <v>-13000</v>
      </c>
      <c r="L23" s="8">
        <f t="shared" ref="L23:BB23" ca="1" si="53">SUM(L18:L22)</f>
        <v>-500</v>
      </c>
      <c r="M23" s="8">
        <f t="shared" ca="1" si="53"/>
        <v>-500</v>
      </c>
      <c r="N23" s="8">
        <f t="shared" ca="1" si="53"/>
        <v>-10500</v>
      </c>
      <c r="O23" s="8">
        <f t="shared" ca="1" si="53"/>
        <v>-500</v>
      </c>
      <c r="P23" s="8">
        <f t="shared" ca="1" si="53"/>
        <v>-500</v>
      </c>
      <c r="Q23" s="8">
        <f t="shared" ca="1" si="53"/>
        <v>-13000</v>
      </c>
      <c r="R23" s="8">
        <f t="shared" ca="1" si="53"/>
        <v>-500</v>
      </c>
      <c r="S23" s="8">
        <f t="shared" ca="1" si="53"/>
        <v>-500</v>
      </c>
      <c r="T23" s="8">
        <f t="shared" ca="1" si="53"/>
        <v>-10500</v>
      </c>
      <c r="U23" s="8">
        <f t="shared" ca="1" si="53"/>
        <v>-500</v>
      </c>
      <c r="V23" s="8">
        <f t="shared" ca="1" si="53"/>
        <v>-500</v>
      </c>
      <c r="W23" s="8">
        <f t="shared" ca="1" si="53"/>
        <v>-13000</v>
      </c>
      <c r="X23" s="8">
        <f t="shared" ca="1" si="53"/>
        <v>-500</v>
      </c>
      <c r="Y23" s="8">
        <f t="shared" ca="1" si="53"/>
        <v>-500</v>
      </c>
      <c r="Z23" s="8">
        <f t="shared" ca="1" si="53"/>
        <v>-10500</v>
      </c>
      <c r="AA23" s="8">
        <f t="shared" ca="1" si="53"/>
        <v>-500</v>
      </c>
      <c r="AB23" s="8">
        <f t="shared" ca="1" si="53"/>
        <v>-500</v>
      </c>
      <c r="AC23" s="8">
        <f t="shared" ca="1" si="53"/>
        <v>-13000</v>
      </c>
      <c r="AD23" s="8">
        <f t="shared" ca="1" si="53"/>
        <v>-500</v>
      </c>
      <c r="AE23" s="8">
        <f t="shared" ca="1" si="53"/>
        <v>-500</v>
      </c>
      <c r="AF23" s="8">
        <f t="shared" ca="1" si="53"/>
        <v>-10500</v>
      </c>
      <c r="AG23" s="8">
        <f t="shared" ca="1" si="53"/>
        <v>-500</v>
      </c>
      <c r="AH23" s="8">
        <f t="shared" ca="1" si="53"/>
        <v>0</v>
      </c>
      <c r="AI23" s="8">
        <f t="shared" ca="1" si="53"/>
        <v>0</v>
      </c>
      <c r="AJ23" s="8">
        <f t="shared" ca="1" si="53"/>
        <v>0</v>
      </c>
      <c r="AK23" s="8">
        <f t="shared" ca="1" si="53"/>
        <v>0</v>
      </c>
      <c r="AL23" s="8">
        <f t="shared" ca="1" si="53"/>
        <v>0</v>
      </c>
      <c r="AM23" s="8">
        <f t="shared" ca="1" si="53"/>
        <v>0</v>
      </c>
      <c r="AN23" s="8">
        <f t="shared" ca="1" si="53"/>
        <v>0</v>
      </c>
      <c r="AO23" s="8">
        <f t="shared" ca="1" si="53"/>
        <v>0</v>
      </c>
      <c r="AP23" s="8">
        <f t="shared" ca="1" si="53"/>
        <v>0</v>
      </c>
      <c r="AQ23" s="8">
        <f t="shared" ca="1" si="53"/>
        <v>0</v>
      </c>
      <c r="AR23" s="8">
        <f t="shared" ca="1" si="53"/>
        <v>0</v>
      </c>
      <c r="AS23" s="8">
        <f t="shared" ca="1" si="53"/>
        <v>0</v>
      </c>
      <c r="AT23" s="8">
        <f t="shared" ca="1" si="53"/>
        <v>0</v>
      </c>
      <c r="AU23" s="8">
        <f t="shared" ca="1" si="53"/>
        <v>0</v>
      </c>
      <c r="AV23" s="8">
        <f t="shared" ca="1" si="53"/>
        <v>0</v>
      </c>
      <c r="AW23" s="8">
        <f t="shared" ca="1" si="53"/>
        <v>0</v>
      </c>
      <c r="AX23" s="8">
        <f t="shared" ca="1" si="53"/>
        <v>0</v>
      </c>
      <c r="AY23" s="8">
        <f t="shared" ca="1" si="53"/>
        <v>0</v>
      </c>
      <c r="AZ23" s="8">
        <f t="shared" ca="1" si="53"/>
        <v>0</v>
      </c>
      <c r="BA23" s="8">
        <f t="shared" ca="1" si="53"/>
        <v>0</v>
      </c>
      <c r="BB23" s="8">
        <f t="shared" ca="1" si="53"/>
        <v>0</v>
      </c>
      <c r="BC23" s="8">
        <f t="shared" ref="BC23:CA23" ca="1" si="54">SUM(BC18:BC22)</f>
        <v>0</v>
      </c>
      <c r="BD23" s="8">
        <f t="shared" ca="1" si="54"/>
        <v>0</v>
      </c>
      <c r="BE23" s="8">
        <f t="shared" ca="1" si="54"/>
        <v>0</v>
      </c>
      <c r="BF23" s="8">
        <f t="shared" ca="1" si="54"/>
        <v>0</v>
      </c>
      <c r="BG23" s="8">
        <f t="shared" ca="1" si="54"/>
        <v>0</v>
      </c>
      <c r="BH23" s="8">
        <f t="shared" ca="1" si="54"/>
        <v>0</v>
      </c>
      <c r="BI23" s="8">
        <f t="shared" ca="1" si="54"/>
        <v>0</v>
      </c>
      <c r="BJ23" s="8">
        <f t="shared" ca="1" si="54"/>
        <v>0</v>
      </c>
      <c r="BK23" s="8">
        <f t="shared" ca="1" si="54"/>
        <v>0</v>
      </c>
      <c r="BL23" s="8">
        <f t="shared" ca="1" si="54"/>
        <v>0</v>
      </c>
      <c r="BM23" s="8">
        <f t="shared" ca="1" si="54"/>
        <v>0</v>
      </c>
      <c r="BN23" s="8">
        <f t="shared" ca="1" si="54"/>
        <v>0</v>
      </c>
      <c r="BO23" s="8">
        <f t="shared" ca="1" si="54"/>
        <v>0</v>
      </c>
      <c r="BP23" s="8">
        <f t="shared" ca="1" si="54"/>
        <v>0</v>
      </c>
      <c r="BQ23" s="8">
        <f t="shared" ca="1" si="54"/>
        <v>0</v>
      </c>
      <c r="BR23" s="8">
        <f t="shared" ca="1" si="54"/>
        <v>0</v>
      </c>
      <c r="BS23" s="8">
        <f t="shared" ca="1" si="54"/>
        <v>0</v>
      </c>
      <c r="BT23" s="8">
        <f t="shared" ca="1" si="54"/>
        <v>0</v>
      </c>
      <c r="BU23" s="8">
        <f t="shared" ca="1" si="54"/>
        <v>0</v>
      </c>
      <c r="BV23" s="8">
        <f t="shared" ca="1" si="54"/>
        <v>0</v>
      </c>
      <c r="BW23" s="8">
        <f t="shared" ca="1" si="54"/>
        <v>0</v>
      </c>
      <c r="BX23" s="8">
        <f t="shared" ca="1" si="54"/>
        <v>0</v>
      </c>
      <c r="BY23" s="8">
        <f t="shared" ca="1" si="54"/>
        <v>0</v>
      </c>
      <c r="BZ23" s="8">
        <f t="shared" ca="1" si="54"/>
        <v>0</v>
      </c>
      <c r="CA23" s="8">
        <f t="shared" ca="1" si="54"/>
        <v>0</v>
      </c>
      <c r="CB23" s="8">
        <f t="shared" ref="CB23:CU23" ca="1" si="55">SUM(CB18:CB22)</f>
        <v>0</v>
      </c>
      <c r="CC23" s="8">
        <f t="shared" ca="1" si="55"/>
        <v>0</v>
      </c>
      <c r="CD23" s="8">
        <f t="shared" ca="1" si="55"/>
        <v>0</v>
      </c>
      <c r="CE23" s="8">
        <f t="shared" ca="1" si="55"/>
        <v>0</v>
      </c>
      <c r="CF23" s="8">
        <f t="shared" ca="1" si="55"/>
        <v>0</v>
      </c>
      <c r="CG23" s="8">
        <f t="shared" ca="1" si="55"/>
        <v>0</v>
      </c>
      <c r="CH23" s="8">
        <f t="shared" ca="1" si="55"/>
        <v>0</v>
      </c>
      <c r="CI23" s="8">
        <f t="shared" ca="1" si="55"/>
        <v>0</v>
      </c>
      <c r="CJ23" s="8">
        <f t="shared" ca="1" si="55"/>
        <v>0</v>
      </c>
      <c r="CK23" s="8">
        <f t="shared" ca="1" si="55"/>
        <v>0</v>
      </c>
      <c r="CL23" s="8">
        <f t="shared" ca="1" si="55"/>
        <v>0</v>
      </c>
      <c r="CM23" s="8">
        <f t="shared" ca="1" si="55"/>
        <v>0</v>
      </c>
      <c r="CN23" s="8">
        <f t="shared" ca="1" si="55"/>
        <v>0</v>
      </c>
      <c r="CO23" s="8">
        <f t="shared" ca="1" si="55"/>
        <v>0</v>
      </c>
      <c r="CP23" s="8">
        <f t="shared" ca="1" si="55"/>
        <v>0</v>
      </c>
      <c r="CQ23" s="8">
        <f t="shared" ca="1" si="55"/>
        <v>0</v>
      </c>
      <c r="CR23" s="8">
        <f t="shared" ca="1" si="55"/>
        <v>0</v>
      </c>
      <c r="CS23" s="8">
        <f t="shared" ca="1" si="55"/>
        <v>0</v>
      </c>
      <c r="CT23" s="8">
        <f t="shared" ca="1" si="55"/>
        <v>0</v>
      </c>
      <c r="CU23" s="8">
        <f t="shared" ca="1" si="55"/>
        <v>0</v>
      </c>
    </row>
    <row r="25" spans="2:99" ht="15.75" x14ac:dyDescent="0.25">
      <c r="B25" s="42" t="s">
        <v>165</v>
      </c>
      <c r="C25" s="42"/>
      <c r="D25" s="42"/>
      <c r="E25" s="42"/>
      <c r="F25" s="34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</row>
    <row r="27" spans="2:99" x14ac:dyDescent="0.25">
      <c r="B27" s="8" t="s">
        <v>0</v>
      </c>
      <c r="C27" s="8" t="s">
        <v>1</v>
      </c>
      <c r="D27" s="8" t="s">
        <v>2</v>
      </c>
      <c r="E27" s="9" t="s">
        <v>160</v>
      </c>
    </row>
    <row r="28" spans="2:99" x14ac:dyDescent="0.25">
      <c r="B28" s="5" t="s">
        <v>166</v>
      </c>
      <c r="C28" s="7">
        <v>0.01</v>
      </c>
      <c r="D28" s="5" t="s">
        <v>167</v>
      </c>
      <c r="E28" s="5">
        <f>C28*$E$66</f>
        <v>955000</v>
      </c>
      <c r="H28" s="99" t="str">
        <f>B28</f>
        <v>Architecture</v>
      </c>
      <c r="I28" s="100">
        <f t="shared" ref="I28:I39" si="56">SUM(K28:CU28)</f>
        <v>-955000</v>
      </c>
      <c r="J28" s="99"/>
      <c r="K28" s="99"/>
      <c r="L28" s="99">
        <f>(L$2&lt;'Accom_Phase Schedule'!$C$58)*-$E28/DATEDIF($L$2,'Accom_Phase Schedule'!$C$58,"m")</f>
        <v>-238750</v>
      </c>
      <c r="M28" s="99">
        <f>(M$2&lt;'Accom_Phase Schedule'!$C$58)*-$E28/DATEDIF($L$2,'Accom_Phase Schedule'!$C$58,"m")</f>
        <v>-238750</v>
      </c>
      <c r="N28" s="99">
        <f>(N$2&lt;'Accom_Phase Schedule'!$C$58)*-$E28/DATEDIF($L$2,'Accom_Phase Schedule'!$C$58,"m")</f>
        <v>-238750</v>
      </c>
      <c r="O28" s="99">
        <f>(O$2&lt;'Accom_Phase Schedule'!$C$58)*-$E28/DATEDIF($L$2,'Accom_Phase Schedule'!$C$58,"m")</f>
        <v>-238750</v>
      </c>
      <c r="P28" s="99">
        <f>(P$2&lt;'Accom_Phase Schedule'!$C$58)*-$E28/DATEDIF($L$2,'Accom_Phase Schedule'!$C$58,"m")</f>
        <v>0</v>
      </c>
      <c r="Q28" s="99">
        <f>(Q$2&lt;'Accom_Phase Schedule'!$C$58)*-$E28/DATEDIF($L$2,'Accom_Phase Schedule'!$C$58,"m")</f>
        <v>0</v>
      </c>
      <c r="R28" s="99">
        <f>(R$2&lt;'Accom_Phase Schedule'!$C$58)*-$E28/DATEDIF($L$2,'Accom_Phase Schedule'!$C$58,"m")</f>
        <v>0</v>
      </c>
      <c r="S28" s="99">
        <f>(S$2&lt;'Accom_Phase Schedule'!$C$58)*-$E28/DATEDIF($L$2,'Accom_Phase Schedule'!$C$58,"m")</f>
        <v>0</v>
      </c>
      <c r="T28" s="99">
        <f>(T$2&lt;'Accom_Phase Schedule'!$C$58)*-$E28/DATEDIF($L$2,'Accom_Phase Schedule'!$C$58,"m")</f>
        <v>0</v>
      </c>
      <c r="U28" s="99">
        <f>(U$2&lt;'Accom_Phase Schedule'!$C$58)*-$E28/DATEDIF($L$2,'Accom_Phase Schedule'!$C$58,"m")</f>
        <v>0</v>
      </c>
      <c r="V28" s="99">
        <f>(V$2&lt;'Accom_Phase Schedule'!$C$58)*-$E28/DATEDIF($L$2,'Accom_Phase Schedule'!$C$58,"m")</f>
        <v>0</v>
      </c>
      <c r="W28" s="99">
        <f>(W$2&lt;'Accom_Phase Schedule'!$C$58)*-$E28/DATEDIF($L$2,'Accom_Phase Schedule'!$C$58,"m")</f>
        <v>0</v>
      </c>
      <c r="X28" s="99">
        <f>(X$2&lt;'Accom_Phase Schedule'!$C$58)*-$E28/DATEDIF($L$2,'Accom_Phase Schedule'!$C$58,"m")</f>
        <v>0</v>
      </c>
      <c r="Y28" s="99">
        <f>(Y$2&lt;'Accom_Phase Schedule'!$C$58)*-$E28/DATEDIF($L$2,'Accom_Phase Schedule'!$C$58,"m")</f>
        <v>0</v>
      </c>
      <c r="Z28" s="99">
        <f>(Z$2&lt;'Accom_Phase Schedule'!$C$58)*-$E28/DATEDIF($L$2,'Accom_Phase Schedule'!$C$58,"m")</f>
        <v>0</v>
      </c>
      <c r="AA28" s="99">
        <f>(AA$2&lt;'Accom_Phase Schedule'!$C$58)*-$E28/DATEDIF($L$2,'Accom_Phase Schedule'!$C$58,"m")</f>
        <v>0</v>
      </c>
      <c r="AB28" s="99">
        <f>(AB$2&lt;'Accom_Phase Schedule'!$C$58)*-$E28/DATEDIF($L$2,'Accom_Phase Schedule'!$C$58,"m")</f>
        <v>0</v>
      </c>
      <c r="AC28" s="99">
        <f>(AC$2&lt;'Accom_Phase Schedule'!$C$58)*-$E28/DATEDIF($L$2,'Accom_Phase Schedule'!$C$58,"m")</f>
        <v>0</v>
      </c>
      <c r="AD28" s="99">
        <f>(AD$2&lt;'Accom_Phase Schedule'!$C$58)*-$E28/DATEDIF($L$2,'Accom_Phase Schedule'!$C$58,"m")</f>
        <v>0</v>
      </c>
      <c r="AE28" s="99">
        <f>(AE$2&lt;'Accom_Phase Schedule'!$C$58)*-$E28/DATEDIF($L$2,'Accom_Phase Schedule'!$C$58,"m")</f>
        <v>0</v>
      </c>
      <c r="AF28" s="99">
        <f>(AF$2&lt;'Accom_Phase Schedule'!$C$58)*-$E28/DATEDIF($L$2,'Accom_Phase Schedule'!$C$58,"m")</f>
        <v>0</v>
      </c>
      <c r="AG28" s="99">
        <f>(AG$2&lt;'Accom_Phase Schedule'!$C$58)*-$E28/DATEDIF($L$2,'Accom_Phase Schedule'!$C$58,"m")</f>
        <v>0</v>
      </c>
      <c r="AH28" s="99">
        <f>(AH$2&lt;'Accom_Phase Schedule'!$C$58)*-$E28/DATEDIF($L$2,'Accom_Phase Schedule'!$C$58,"m")</f>
        <v>0</v>
      </c>
      <c r="AI28" s="99">
        <f>(AI$2&lt;'Accom_Phase Schedule'!$C$58)*-$E28/DATEDIF($L$2,'Accom_Phase Schedule'!$C$58,"m")</f>
        <v>0</v>
      </c>
      <c r="AJ28" s="99">
        <f>(AJ$2&lt;'Accom_Phase Schedule'!$C$58)*-$E28/DATEDIF($L$2,'Accom_Phase Schedule'!$C$58,"m")</f>
        <v>0</v>
      </c>
      <c r="AK28" s="99">
        <f>(AK$2&lt;'Accom_Phase Schedule'!$C$58)*-$E28/DATEDIF($L$2,'Accom_Phase Schedule'!$C$58,"m")</f>
        <v>0</v>
      </c>
      <c r="AL28" s="99">
        <f>(AL$2&lt;'Accom_Phase Schedule'!$C$58)*-$E28/DATEDIF($L$2,'Accom_Phase Schedule'!$C$58,"m")</f>
        <v>0</v>
      </c>
      <c r="AM28" s="99">
        <f>(AM$2&lt;'Accom_Phase Schedule'!$C$58)*-$E28/DATEDIF($L$2,'Accom_Phase Schedule'!$C$58,"m")</f>
        <v>0</v>
      </c>
      <c r="AN28" s="99">
        <f>(AN$2&lt;'Accom_Phase Schedule'!$C$58)*-$E28/DATEDIF($L$2,'Accom_Phase Schedule'!$C$58,"m")</f>
        <v>0</v>
      </c>
      <c r="AO28" s="99">
        <f>(AO$2&lt;'Accom_Phase Schedule'!$C$58)*-$E28/DATEDIF($L$2,'Accom_Phase Schedule'!$C$58,"m")</f>
        <v>0</v>
      </c>
      <c r="AP28" s="99">
        <f>(AP$2&lt;'Accom_Phase Schedule'!$C$58)*-$E28/DATEDIF($L$2,'Accom_Phase Schedule'!$C$58,"m")</f>
        <v>0</v>
      </c>
      <c r="AQ28" s="99">
        <f>(AQ$2&lt;'Accom_Phase Schedule'!$C$58)*-$E28/DATEDIF($L$2,'Accom_Phase Schedule'!$C$58,"m")</f>
        <v>0</v>
      </c>
      <c r="AR28" s="99">
        <f>(AR$2&lt;'Accom_Phase Schedule'!$C$58)*-$E28/DATEDIF($L$2,'Accom_Phase Schedule'!$C$58,"m")</f>
        <v>0</v>
      </c>
      <c r="AS28" s="99">
        <f>(AS$2&lt;'Accom_Phase Schedule'!$C$58)*-$E28/DATEDIF($L$2,'Accom_Phase Schedule'!$C$58,"m")</f>
        <v>0</v>
      </c>
      <c r="AT28" s="99">
        <f>(AT$2&lt;'Accom_Phase Schedule'!$C$58)*-$E28/DATEDIF($L$2,'Accom_Phase Schedule'!$C$58,"m")</f>
        <v>0</v>
      </c>
      <c r="AU28" s="99">
        <f>(AU$2&lt;'Accom_Phase Schedule'!$C$58)*-$E28/DATEDIF($L$2,'Accom_Phase Schedule'!$C$58,"m")</f>
        <v>0</v>
      </c>
      <c r="AV28" s="99">
        <f>(AV$2&lt;'Accom_Phase Schedule'!$C$58)*-$E28/DATEDIF($L$2,'Accom_Phase Schedule'!$C$58,"m")</f>
        <v>0</v>
      </c>
      <c r="AW28" s="99">
        <f>(AW$2&lt;'Accom_Phase Schedule'!$C$58)*-$E28/DATEDIF($L$2,'Accom_Phase Schedule'!$C$58,"m")</f>
        <v>0</v>
      </c>
      <c r="AX28" s="99">
        <f>(AX$2&lt;'Accom_Phase Schedule'!$C$58)*-$E28/DATEDIF($L$2,'Accom_Phase Schedule'!$C$58,"m")</f>
        <v>0</v>
      </c>
      <c r="AY28" s="99">
        <f>(AY$2&lt;'Accom_Phase Schedule'!$C$58)*-$E28/DATEDIF($L$2,'Accom_Phase Schedule'!$C$58,"m")</f>
        <v>0</v>
      </c>
      <c r="AZ28" s="99">
        <f>(AZ$2&lt;'Accom_Phase Schedule'!$C$58)*-$E28/DATEDIF($L$2,'Accom_Phase Schedule'!$C$58,"m")</f>
        <v>0</v>
      </c>
      <c r="BA28" s="99">
        <f>(BA$2&lt;'Accom_Phase Schedule'!$C$58)*-$E28/DATEDIF($L$2,'Accom_Phase Schedule'!$C$58,"m")</f>
        <v>0</v>
      </c>
      <c r="BB28" s="99">
        <f>(BB$2&lt;'Accom_Phase Schedule'!$C$58)*-$E28/DATEDIF($L$2,'Accom_Phase Schedule'!$C$58,"m")</f>
        <v>0</v>
      </c>
      <c r="BC28" s="99">
        <f>(BC$2&lt;'Accom_Phase Schedule'!$C$58)*-$E28/DATEDIF($L$2,'Accom_Phase Schedule'!$C$58,"m")</f>
        <v>0</v>
      </c>
      <c r="BD28" s="99">
        <f>(BD$2&lt;'Accom_Phase Schedule'!$C$58)*-$E28/DATEDIF($L$2,'Accom_Phase Schedule'!$C$58,"m")</f>
        <v>0</v>
      </c>
      <c r="BE28" s="99">
        <f>(BE$2&lt;'Accom_Phase Schedule'!$C$58)*-$E28/DATEDIF($L$2,'Accom_Phase Schedule'!$C$58,"m")</f>
        <v>0</v>
      </c>
      <c r="BF28" s="99">
        <f>(BF$2&lt;'Accom_Phase Schedule'!$C$58)*-$E28/DATEDIF($L$2,'Accom_Phase Schedule'!$C$58,"m")</f>
        <v>0</v>
      </c>
      <c r="BG28" s="99">
        <f>(BG$2&lt;'Accom_Phase Schedule'!$C$58)*-$E28/DATEDIF($L$2,'Accom_Phase Schedule'!$C$58,"m")</f>
        <v>0</v>
      </c>
      <c r="BH28" s="99">
        <f>(BH$2&lt;'Accom_Phase Schedule'!$C$58)*-$E28/DATEDIF($L$2,'Accom_Phase Schedule'!$C$58,"m")</f>
        <v>0</v>
      </c>
      <c r="BI28" s="99">
        <f>(BI$2&lt;'Accom_Phase Schedule'!$C$58)*-$E28/DATEDIF($L$2,'Accom_Phase Schedule'!$C$58,"m")</f>
        <v>0</v>
      </c>
      <c r="BJ28" s="99">
        <f>(BJ$2&lt;'Accom_Phase Schedule'!$C$58)*-$E28/DATEDIF($L$2,'Accom_Phase Schedule'!$C$58,"m")</f>
        <v>0</v>
      </c>
      <c r="BK28" s="99">
        <f>(BK$2&lt;'Accom_Phase Schedule'!$C$58)*-$E28/DATEDIF($L$2,'Accom_Phase Schedule'!$C$58,"m")</f>
        <v>0</v>
      </c>
      <c r="BL28" s="99">
        <f>(BL$2&lt;'Accom_Phase Schedule'!$C$58)*-$E28/DATEDIF($L$2,'Accom_Phase Schedule'!$C$58,"m")</f>
        <v>0</v>
      </c>
      <c r="BM28" s="99">
        <f>(BM$2&lt;'Accom_Phase Schedule'!$C$58)*-$E28/DATEDIF($L$2,'Accom_Phase Schedule'!$C$58,"m")</f>
        <v>0</v>
      </c>
      <c r="BN28" s="99">
        <f>(BN$2&lt;'Accom_Phase Schedule'!$C$58)*-$E28/DATEDIF($L$2,'Accom_Phase Schedule'!$C$58,"m")</f>
        <v>0</v>
      </c>
      <c r="BO28" s="99">
        <f>(BO$2&lt;'Accom_Phase Schedule'!$C$58)*-$E28/DATEDIF($L$2,'Accom_Phase Schedule'!$C$58,"m")</f>
        <v>0</v>
      </c>
      <c r="BP28" s="99">
        <f>(BP$2&lt;'Accom_Phase Schedule'!$C$58)*-$E28/DATEDIF($L$2,'Accom_Phase Schedule'!$C$58,"m")</f>
        <v>0</v>
      </c>
      <c r="BQ28" s="99">
        <f>(BQ$2&lt;'Accom_Phase Schedule'!$C$58)*-$E28/DATEDIF($L$2,'Accom_Phase Schedule'!$C$58,"m")</f>
        <v>0</v>
      </c>
      <c r="BR28" s="99">
        <f>(BR$2&lt;'Accom_Phase Schedule'!$C$58)*-$E28/DATEDIF($L$2,'Accom_Phase Schedule'!$C$58,"m")</f>
        <v>0</v>
      </c>
      <c r="BS28" s="99">
        <f>(BS$2&lt;'Accom_Phase Schedule'!$C$58)*-$E28/DATEDIF($L$2,'Accom_Phase Schedule'!$C$58,"m")</f>
        <v>0</v>
      </c>
      <c r="BT28" s="99">
        <f>(BT$2&lt;'Accom_Phase Schedule'!$C$58)*-$E28/DATEDIF($L$2,'Accom_Phase Schedule'!$C$58,"m")</f>
        <v>0</v>
      </c>
      <c r="BU28" s="99">
        <f>(BU$2&lt;'Accom_Phase Schedule'!$C$58)*-$E28/DATEDIF($L$2,'Accom_Phase Schedule'!$C$58,"m")</f>
        <v>0</v>
      </c>
      <c r="BV28" s="99">
        <f>(BV$2&lt;'Accom_Phase Schedule'!$C$58)*-$E28/DATEDIF($L$2,'Accom_Phase Schedule'!$C$58,"m")</f>
        <v>0</v>
      </c>
      <c r="BW28" s="99">
        <f>(BW$2&lt;'Accom_Phase Schedule'!$C$58)*-$E28/DATEDIF($L$2,'Accom_Phase Schedule'!$C$58,"m")</f>
        <v>0</v>
      </c>
      <c r="BX28" s="99">
        <f>(BX$2&lt;'Accom_Phase Schedule'!$C$58)*-$E28/DATEDIF($L$2,'Accom_Phase Schedule'!$C$58,"m")</f>
        <v>0</v>
      </c>
      <c r="BY28" s="99">
        <f>(BY$2&lt;'Accom_Phase Schedule'!$C$58)*-$E28/DATEDIF($L$2,'Accom_Phase Schedule'!$C$58,"m")</f>
        <v>0</v>
      </c>
      <c r="BZ28" s="99">
        <f>(BZ$2&lt;'Accom_Phase Schedule'!$C$58)*-$E28/DATEDIF($L$2,'Accom_Phase Schedule'!$C$58,"m")</f>
        <v>0</v>
      </c>
      <c r="CA28" s="99">
        <f>(CA$2&lt;'Accom_Phase Schedule'!$C$58)*-$E28/DATEDIF($L$2,'Accom_Phase Schedule'!$C$58,"m")</f>
        <v>0</v>
      </c>
      <c r="CB28" s="99">
        <f>(CB$2&lt;'Accom_Phase Schedule'!$C$58)*-$E28/DATEDIF($L$2,'Accom_Phase Schedule'!$C$58,"m")</f>
        <v>0</v>
      </c>
      <c r="CC28" s="99">
        <f>(CC$2&lt;'Accom_Phase Schedule'!$C$58)*-$E28/DATEDIF($L$2,'Accom_Phase Schedule'!$C$58,"m")</f>
        <v>0</v>
      </c>
      <c r="CD28" s="99">
        <f>(CD$2&lt;'Accom_Phase Schedule'!$C$58)*-$E28/DATEDIF($L$2,'Accom_Phase Schedule'!$C$58,"m")</f>
        <v>0</v>
      </c>
      <c r="CE28" s="99">
        <f>(CE$2&lt;'Accom_Phase Schedule'!$C$58)*-$E28/DATEDIF($L$2,'Accom_Phase Schedule'!$C$58,"m")</f>
        <v>0</v>
      </c>
      <c r="CF28" s="99">
        <f>(CF$2&lt;'Accom_Phase Schedule'!$C$58)*-$E28/DATEDIF($L$2,'Accom_Phase Schedule'!$C$58,"m")</f>
        <v>0</v>
      </c>
      <c r="CG28" s="99">
        <f>(CG$2&lt;'Accom_Phase Schedule'!$C$58)*-$E28/DATEDIF($L$2,'Accom_Phase Schedule'!$C$58,"m")</f>
        <v>0</v>
      </c>
      <c r="CH28" s="99">
        <f>(CH$2&lt;'Accom_Phase Schedule'!$C$58)*-$E28/DATEDIF($L$2,'Accom_Phase Schedule'!$C$58,"m")</f>
        <v>0</v>
      </c>
      <c r="CI28" s="99">
        <f>(CI$2&lt;'Accom_Phase Schedule'!$C$58)*-$E28/DATEDIF($L$2,'Accom_Phase Schedule'!$C$58,"m")</f>
        <v>0</v>
      </c>
      <c r="CJ28" s="99">
        <f>(CJ$2&lt;'Accom_Phase Schedule'!$C$58)*-$E28/DATEDIF($L$2,'Accom_Phase Schedule'!$C$58,"m")</f>
        <v>0</v>
      </c>
      <c r="CK28" s="99">
        <f>(CK$2&lt;'Accom_Phase Schedule'!$C$58)*-$E28/DATEDIF($L$2,'Accom_Phase Schedule'!$C$58,"m")</f>
        <v>0</v>
      </c>
      <c r="CL28" s="99">
        <f>(CL$2&lt;'Accom_Phase Schedule'!$C$58)*-$E28/DATEDIF($L$2,'Accom_Phase Schedule'!$C$58,"m")</f>
        <v>0</v>
      </c>
      <c r="CM28" s="99">
        <f>(CM$2&lt;'Accom_Phase Schedule'!$C$58)*-$E28/DATEDIF($L$2,'Accom_Phase Schedule'!$C$58,"m")</f>
        <v>0</v>
      </c>
      <c r="CN28" s="99">
        <f>(CN$2&lt;'Accom_Phase Schedule'!$C$58)*-$E28/DATEDIF($L$2,'Accom_Phase Schedule'!$C$58,"m")</f>
        <v>0</v>
      </c>
      <c r="CO28" s="99">
        <f>(CO$2&lt;'Accom_Phase Schedule'!$C$58)*-$E28/DATEDIF($L$2,'Accom_Phase Schedule'!$C$58,"m")</f>
        <v>0</v>
      </c>
      <c r="CP28" s="99">
        <f>(CP$2&lt;'Accom_Phase Schedule'!$C$58)*-$E28/DATEDIF($L$2,'Accom_Phase Schedule'!$C$58,"m")</f>
        <v>0</v>
      </c>
      <c r="CQ28" s="99">
        <f>(CQ$2&lt;'Accom_Phase Schedule'!$C$58)*-$E28/DATEDIF($L$2,'Accom_Phase Schedule'!$C$58,"m")</f>
        <v>0</v>
      </c>
      <c r="CR28" s="99">
        <f>(CR$2&lt;'Accom_Phase Schedule'!$C$58)*-$E28/DATEDIF($L$2,'Accom_Phase Schedule'!$C$58,"m")</f>
        <v>0</v>
      </c>
      <c r="CS28" s="99">
        <f>(CS$2&lt;'Accom_Phase Schedule'!$C$58)*-$E28/DATEDIF($L$2,'Accom_Phase Schedule'!$C$58,"m")</f>
        <v>0</v>
      </c>
      <c r="CT28" s="99">
        <f>(CT$2&lt;'Accom_Phase Schedule'!$C$58)*-$E28/DATEDIF($L$2,'Accom_Phase Schedule'!$C$58,"m")</f>
        <v>0</v>
      </c>
      <c r="CU28" s="99">
        <f>(CU$2&lt;'Accom_Phase Schedule'!$C$58)*-$E28/DATEDIF($L$2,'Accom_Phase Schedule'!$C$58,"m")</f>
        <v>0</v>
      </c>
    </row>
    <row r="29" spans="2:99" x14ac:dyDescent="0.25">
      <c r="B29" s="5" t="s">
        <v>168</v>
      </c>
      <c r="C29" s="6">
        <v>5000</v>
      </c>
      <c r="D29" s="5" t="s">
        <v>169</v>
      </c>
      <c r="E29" s="5">
        <f>C29</f>
        <v>5000</v>
      </c>
      <c r="H29" s="1" t="str">
        <f t="shared" ref="H29:H39" si="57">B29</f>
        <v>Façade Design</v>
      </c>
      <c r="I29" s="2">
        <f t="shared" si="56"/>
        <v>-5000</v>
      </c>
      <c r="L29" s="1">
        <f>(L$2&lt;'Accom_Phase Schedule'!$C$58)*-$E29/DATEDIF($L$2,'Accom_Phase Schedule'!$C$58,"m")</f>
        <v>-1250</v>
      </c>
      <c r="M29" s="1">
        <f>(M$2&lt;'Accom_Phase Schedule'!$C$58)*-$E29/DATEDIF($L$2,'Accom_Phase Schedule'!$C$58,"m")</f>
        <v>-1250</v>
      </c>
      <c r="N29" s="1">
        <f>(N$2&lt;'Accom_Phase Schedule'!$C$58)*-$E29/DATEDIF($L$2,'Accom_Phase Schedule'!$C$58,"m")</f>
        <v>-1250</v>
      </c>
      <c r="O29" s="1">
        <f>(O$2&lt;'Accom_Phase Schedule'!$C$58)*-$E29/DATEDIF($L$2,'Accom_Phase Schedule'!$C$58,"m")</f>
        <v>-1250</v>
      </c>
      <c r="P29" s="1">
        <f>(P$2&lt;'Accom_Phase Schedule'!$C$58)*-$E29/DATEDIF($L$2,'Accom_Phase Schedule'!$C$58,"m")</f>
        <v>0</v>
      </c>
      <c r="Q29" s="1">
        <f>(Q$2&lt;'Accom_Phase Schedule'!$C$58)*-$E29/DATEDIF($L$2,'Accom_Phase Schedule'!$C$58,"m")</f>
        <v>0</v>
      </c>
      <c r="R29" s="1">
        <f>(R$2&lt;'Accom_Phase Schedule'!$C$58)*-$E29/DATEDIF($L$2,'Accom_Phase Schedule'!$C$58,"m")</f>
        <v>0</v>
      </c>
      <c r="S29" s="1">
        <f>(S$2&lt;'Accom_Phase Schedule'!$C$58)*-$E29/DATEDIF($L$2,'Accom_Phase Schedule'!$C$58,"m")</f>
        <v>0</v>
      </c>
      <c r="T29" s="1">
        <f>(T$2&lt;'Accom_Phase Schedule'!$C$58)*-$E29/DATEDIF($L$2,'Accom_Phase Schedule'!$C$58,"m")</f>
        <v>0</v>
      </c>
      <c r="U29" s="1">
        <f>(U$2&lt;'Accom_Phase Schedule'!$C$58)*-$E29/DATEDIF($L$2,'Accom_Phase Schedule'!$C$58,"m")</f>
        <v>0</v>
      </c>
      <c r="V29" s="1">
        <f>(V$2&lt;'Accom_Phase Schedule'!$C$58)*-$E29/DATEDIF($L$2,'Accom_Phase Schedule'!$C$58,"m")</f>
        <v>0</v>
      </c>
      <c r="W29" s="1">
        <f>(W$2&lt;'Accom_Phase Schedule'!$C$58)*-$E29/DATEDIF($L$2,'Accom_Phase Schedule'!$C$58,"m")</f>
        <v>0</v>
      </c>
      <c r="X29" s="1">
        <f>(X$2&lt;'Accom_Phase Schedule'!$C$58)*-$E29/DATEDIF($L$2,'Accom_Phase Schedule'!$C$58,"m")</f>
        <v>0</v>
      </c>
      <c r="Y29" s="1">
        <f>(Y$2&lt;'Accom_Phase Schedule'!$C$58)*-$E29/DATEDIF($L$2,'Accom_Phase Schedule'!$C$58,"m")</f>
        <v>0</v>
      </c>
      <c r="Z29" s="1">
        <f>(Z$2&lt;'Accom_Phase Schedule'!$C$58)*-$E29/DATEDIF($L$2,'Accom_Phase Schedule'!$C$58,"m")</f>
        <v>0</v>
      </c>
      <c r="AA29" s="1">
        <f>(AA$2&lt;'Accom_Phase Schedule'!$C$58)*-$E29/DATEDIF($L$2,'Accom_Phase Schedule'!$C$58,"m")</f>
        <v>0</v>
      </c>
      <c r="AB29" s="1">
        <f>(AB$2&lt;'Accom_Phase Schedule'!$C$58)*-$E29/DATEDIF($L$2,'Accom_Phase Schedule'!$C$58,"m")</f>
        <v>0</v>
      </c>
      <c r="AC29" s="1">
        <f>(AC$2&lt;'Accom_Phase Schedule'!$C$58)*-$E29/DATEDIF($L$2,'Accom_Phase Schedule'!$C$58,"m")</f>
        <v>0</v>
      </c>
      <c r="AD29" s="1">
        <f>(AD$2&lt;'Accom_Phase Schedule'!$C$58)*-$E29/DATEDIF($L$2,'Accom_Phase Schedule'!$C$58,"m")</f>
        <v>0</v>
      </c>
      <c r="AE29" s="1">
        <f>(AE$2&lt;'Accom_Phase Schedule'!$C$58)*-$E29/DATEDIF($L$2,'Accom_Phase Schedule'!$C$58,"m")</f>
        <v>0</v>
      </c>
      <c r="AF29" s="1">
        <f>(AF$2&lt;'Accom_Phase Schedule'!$C$58)*-$E29/DATEDIF($L$2,'Accom_Phase Schedule'!$C$58,"m")</f>
        <v>0</v>
      </c>
      <c r="AG29" s="1">
        <f>(AG$2&lt;'Accom_Phase Schedule'!$C$58)*-$E29/DATEDIF($L$2,'Accom_Phase Schedule'!$C$58,"m")</f>
        <v>0</v>
      </c>
      <c r="AH29" s="1">
        <f>(AH$2&lt;'Accom_Phase Schedule'!$C$58)*-$E29/DATEDIF($L$2,'Accom_Phase Schedule'!$C$58,"m")</f>
        <v>0</v>
      </c>
      <c r="AI29" s="1">
        <f>(AI$2&lt;'Accom_Phase Schedule'!$C$58)*-$E29/DATEDIF($L$2,'Accom_Phase Schedule'!$C$58,"m")</f>
        <v>0</v>
      </c>
      <c r="AJ29" s="1">
        <f>(AJ$2&lt;'Accom_Phase Schedule'!$C$58)*-$E29/DATEDIF($L$2,'Accom_Phase Schedule'!$C$58,"m")</f>
        <v>0</v>
      </c>
      <c r="AK29" s="1">
        <f>(AK$2&lt;'Accom_Phase Schedule'!$C$58)*-$E29/DATEDIF($L$2,'Accom_Phase Schedule'!$C$58,"m")</f>
        <v>0</v>
      </c>
      <c r="AL29" s="1">
        <f>(AL$2&lt;'Accom_Phase Schedule'!$C$58)*-$E29/DATEDIF($L$2,'Accom_Phase Schedule'!$C$58,"m")</f>
        <v>0</v>
      </c>
      <c r="AM29" s="1">
        <f>(AM$2&lt;'Accom_Phase Schedule'!$C$58)*-$E29/DATEDIF($L$2,'Accom_Phase Schedule'!$C$58,"m")</f>
        <v>0</v>
      </c>
      <c r="AN29" s="1">
        <f>(AN$2&lt;'Accom_Phase Schedule'!$C$58)*-$E29/DATEDIF($L$2,'Accom_Phase Schedule'!$C$58,"m")</f>
        <v>0</v>
      </c>
      <c r="AO29" s="1">
        <f>(AO$2&lt;'Accom_Phase Schedule'!$C$58)*-$E29/DATEDIF($L$2,'Accom_Phase Schedule'!$C$58,"m")</f>
        <v>0</v>
      </c>
      <c r="AP29" s="1">
        <f>(AP$2&lt;'Accom_Phase Schedule'!$C$58)*-$E29/DATEDIF($L$2,'Accom_Phase Schedule'!$C$58,"m")</f>
        <v>0</v>
      </c>
      <c r="AQ29" s="1">
        <f>(AQ$2&lt;'Accom_Phase Schedule'!$C$58)*-$E29/DATEDIF($L$2,'Accom_Phase Schedule'!$C$58,"m")</f>
        <v>0</v>
      </c>
      <c r="AR29" s="1">
        <f>(AR$2&lt;'Accom_Phase Schedule'!$C$58)*-$E29/DATEDIF($L$2,'Accom_Phase Schedule'!$C$58,"m")</f>
        <v>0</v>
      </c>
      <c r="AS29" s="1">
        <f>(AS$2&lt;'Accom_Phase Schedule'!$C$58)*-$E29/DATEDIF($L$2,'Accom_Phase Schedule'!$C$58,"m")</f>
        <v>0</v>
      </c>
      <c r="AT29" s="1">
        <f>(AT$2&lt;'Accom_Phase Schedule'!$C$58)*-$E29/DATEDIF($L$2,'Accom_Phase Schedule'!$C$58,"m")</f>
        <v>0</v>
      </c>
      <c r="AU29" s="1">
        <f>(AU$2&lt;'Accom_Phase Schedule'!$C$58)*-$E29/DATEDIF($L$2,'Accom_Phase Schedule'!$C$58,"m")</f>
        <v>0</v>
      </c>
      <c r="AV29" s="1">
        <f>(AV$2&lt;'Accom_Phase Schedule'!$C$58)*-$E29/DATEDIF($L$2,'Accom_Phase Schedule'!$C$58,"m")</f>
        <v>0</v>
      </c>
      <c r="AW29" s="1">
        <f>(AW$2&lt;'Accom_Phase Schedule'!$C$58)*-$E29/DATEDIF($L$2,'Accom_Phase Schedule'!$C$58,"m")</f>
        <v>0</v>
      </c>
      <c r="AX29" s="1">
        <f>(AX$2&lt;'Accom_Phase Schedule'!$C$58)*-$E29/DATEDIF($L$2,'Accom_Phase Schedule'!$C$58,"m")</f>
        <v>0</v>
      </c>
      <c r="AY29" s="1">
        <f>(AY$2&lt;'Accom_Phase Schedule'!$C$58)*-$E29/DATEDIF($L$2,'Accom_Phase Schedule'!$C$58,"m")</f>
        <v>0</v>
      </c>
      <c r="AZ29" s="1">
        <f>(AZ$2&lt;'Accom_Phase Schedule'!$C$58)*-$E29/DATEDIF($L$2,'Accom_Phase Schedule'!$C$58,"m")</f>
        <v>0</v>
      </c>
      <c r="BA29" s="1">
        <f>(BA$2&lt;'Accom_Phase Schedule'!$C$58)*-$E29/DATEDIF($L$2,'Accom_Phase Schedule'!$C$58,"m")</f>
        <v>0</v>
      </c>
      <c r="BB29" s="1">
        <f>(BB$2&lt;'Accom_Phase Schedule'!$C$58)*-$E29/DATEDIF($L$2,'Accom_Phase Schedule'!$C$58,"m")</f>
        <v>0</v>
      </c>
      <c r="BC29" s="1">
        <f>(BC$2&lt;'Accom_Phase Schedule'!$C$58)*-$E29/DATEDIF($L$2,'Accom_Phase Schedule'!$C$58,"m")</f>
        <v>0</v>
      </c>
      <c r="BD29" s="1">
        <f>(BD$2&lt;'Accom_Phase Schedule'!$C$58)*-$E29/DATEDIF($L$2,'Accom_Phase Schedule'!$C$58,"m")</f>
        <v>0</v>
      </c>
      <c r="BE29" s="1">
        <f>(BE$2&lt;'Accom_Phase Schedule'!$C$58)*-$E29/DATEDIF($L$2,'Accom_Phase Schedule'!$C$58,"m")</f>
        <v>0</v>
      </c>
      <c r="BF29" s="1">
        <f>(BF$2&lt;'Accom_Phase Schedule'!$C$58)*-$E29/DATEDIF($L$2,'Accom_Phase Schedule'!$C$58,"m")</f>
        <v>0</v>
      </c>
      <c r="BG29" s="1">
        <f>(BG$2&lt;'Accom_Phase Schedule'!$C$58)*-$E29/DATEDIF($L$2,'Accom_Phase Schedule'!$C$58,"m")</f>
        <v>0</v>
      </c>
      <c r="BH29" s="1">
        <f>(BH$2&lt;'Accom_Phase Schedule'!$C$58)*-$E29/DATEDIF($L$2,'Accom_Phase Schedule'!$C$58,"m")</f>
        <v>0</v>
      </c>
      <c r="BI29" s="1">
        <f>(BI$2&lt;'Accom_Phase Schedule'!$C$58)*-$E29/DATEDIF($L$2,'Accom_Phase Schedule'!$C$58,"m")</f>
        <v>0</v>
      </c>
      <c r="BJ29" s="1">
        <f>(BJ$2&lt;'Accom_Phase Schedule'!$C$58)*-$E29/DATEDIF($L$2,'Accom_Phase Schedule'!$C$58,"m")</f>
        <v>0</v>
      </c>
      <c r="BK29" s="1">
        <f>(BK$2&lt;'Accom_Phase Schedule'!$C$58)*-$E29/DATEDIF($L$2,'Accom_Phase Schedule'!$C$58,"m")</f>
        <v>0</v>
      </c>
      <c r="BL29" s="1">
        <f>(BL$2&lt;'Accom_Phase Schedule'!$C$58)*-$E29/DATEDIF($L$2,'Accom_Phase Schedule'!$C$58,"m")</f>
        <v>0</v>
      </c>
      <c r="BM29" s="1">
        <f>(BM$2&lt;'Accom_Phase Schedule'!$C$58)*-$E29/DATEDIF($L$2,'Accom_Phase Schedule'!$C$58,"m")</f>
        <v>0</v>
      </c>
      <c r="BN29" s="1">
        <f>(BN$2&lt;'Accom_Phase Schedule'!$C$58)*-$E29/DATEDIF($L$2,'Accom_Phase Schedule'!$C$58,"m")</f>
        <v>0</v>
      </c>
      <c r="BO29" s="1">
        <f>(BO$2&lt;'Accom_Phase Schedule'!$C$58)*-$E29/DATEDIF($L$2,'Accom_Phase Schedule'!$C$58,"m")</f>
        <v>0</v>
      </c>
      <c r="BP29" s="1">
        <f>(BP$2&lt;'Accom_Phase Schedule'!$C$58)*-$E29/DATEDIF($L$2,'Accom_Phase Schedule'!$C$58,"m")</f>
        <v>0</v>
      </c>
      <c r="BQ29" s="1">
        <f>(BQ$2&lt;'Accom_Phase Schedule'!$C$58)*-$E29/DATEDIF($L$2,'Accom_Phase Schedule'!$C$58,"m")</f>
        <v>0</v>
      </c>
      <c r="BR29" s="1">
        <f>(BR$2&lt;'Accom_Phase Schedule'!$C$58)*-$E29/DATEDIF($L$2,'Accom_Phase Schedule'!$C$58,"m")</f>
        <v>0</v>
      </c>
      <c r="BS29" s="1">
        <f>(BS$2&lt;'Accom_Phase Schedule'!$C$58)*-$E29/DATEDIF($L$2,'Accom_Phase Schedule'!$C$58,"m")</f>
        <v>0</v>
      </c>
      <c r="BT29" s="1">
        <f>(BT$2&lt;'Accom_Phase Schedule'!$C$58)*-$E29/DATEDIF($L$2,'Accom_Phase Schedule'!$C$58,"m")</f>
        <v>0</v>
      </c>
      <c r="BU29" s="1">
        <f>(BU$2&lt;'Accom_Phase Schedule'!$C$58)*-$E29/DATEDIF($L$2,'Accom_Phase Schedule'!$C$58,"m")</f>
        <v>0</v>
      </c>
      <c r="BV29" s="1">
        <f>(BV$2&lt;'Accom_Phase Schedule'!$C$58)*-$E29/DATEDIF($L$2,'Accom_Phase Schedule'!$C$58,"m")</f>
        <v>0</v>
      </c>
      <c r="BW29" s="1">
        <f>(BW$2&lt;'Accom_Phase Schedule'!$C$58)*-$E29/DATEDIF($L$2,'Accom_Phase Schedule'!$C$58,"m")</f>
        <v>0</v>
      </c>
      <c r="BX29" s="1">
        <f>(BX$2&lt;'Accom_Phase Schedule'!$C$58)*-$E29/DATEDIF($L$2,'Accom_Phase Schedule'!$C$58,"m")</f>
        <v>0</v>
      </c>
      <c r="BY29" s="1">
        <f>(BY$2&lt;'Accom_Phase Schedule'!$C$58)*-$E29/DATEDIF($L$2,'Accom_Phase Schedule'!$C$58,"m")</f>
        <v>0</v>
      </c>
      <c r="BZ29" s="1">
        <f>(BZ$2&lt;'Accom_Phase Schedule'!$C$58)*-$E29/DATEDIF($L$2,'Accom_Phase Schedule'!$C$58,"m")</f>
        <v>0</v>
      </c>
      <c r="CA29" s="1">
        <f>(CA$2&lt;'Accom_Phase Schedule'!$C$58)*-$E29/DATEDIF($L$2,'Accom_Phase Schedule'!$C$58,"m")</f>
        <v>0</v>
      </c>
      <c r="CB29" s="1">
        <f>(CB$2&lt;'Accom_Phase Schedule'!$C$58)*-$E29/DATEDIF($L$2,'Accom_Phase Schedule'!$C$58,"m")</f>
        <v>0</v>
      </c>
      <c r="CC29" s="1">
        <f>(CC$2&lt;'Accom_Phase Schedule'!$C$58)*-$E29/DATEDIF($L$2,'Accom_Phase Schedule'!$C$58,"m")</f>
        <v>0</v>
      </c>
      <c r="CD29" s="1">
        <f>(CD$2&lt;'Accom_Phase Schedule'!$C$58)*-$E29/DATEDIF($L$2,'Accom_Phase Schedule'!$C$58,"m")</f>
        <v>0</v>
      </c>
      <c r="CE29" s="1">
        <f>(CE$2&lt;'Accom_Phase Schedule'!$C$58)*-$E29/DATEDIF($L$2,'Accom_Phase Schedule'!$C$58,"m")</f>
        <v>0</v>
      </c>
      <c r="CF29" s="1">
        <f>(CF$2&lt;'Accom_Phase Schedule'!$C$58)*-$E29/DATEDIF($L$2,'Accom_Phase Schedule'!$C$58,"m")</f>
        <v>0</v>
      </c>
      <c r="CG29" s="1">
        <f>(CG$2&lt;'Accom_Phase Schedule'!$C$58)*-$E29/DATEDIF($L$2,'Accom_Phase Schedule'!$C$58,"m")</f>
        <v>0</v>
      </c>
      <c r="CH29" s="1">
        <f>(CH$2&lt;'Accom_Phase Schedule'!$C$58)*-$E29/DATEDIF($L$2,'Accom_Phase Schedule'!$C$58,"m")</f>
        <v>0</v>
      </c>
      <c r="CI29" s="1">
        <f>(CI$2&lt;'Accom_Phase Schedule'!$C$58)*-$E29/DATEDIF($L$2,'Accom_Phase Schedule'!$C$58,"m")</f>
        <v>0</v>
      </c>
      <c r="CJ29" s="1">
        <f>(CJ$2&lt;'Accom_Phase Schedule'!$C$58)*-$E29/DATEDIF($L$2,'Accom_Phase Schedule'!$C$58,"m")</f>
        <v>0</v>
      </c>
      <c r="CK29" s="1">
        <f>(CK$2&lt;'Accom_Phase Schedule'!$C$58)*-$E29/DATEDIF($L$2,'Accom_Phase Schedule'!$C$58,"m")</f>
        <v>0</v>
      </c>
      <c r="CL29" s="1">
        <f>(CL$2&lt;'Accom_Phase Schedule'!$C$58)*-$E29/DATEDIF($L$2,'Accom_Phase Schedule'!$C$58,"m")</f>
        <v>0</v>
      </c>
      <c r="CM29" s="1">
        <f>(CM$2&lt;'Accom_Phase Schedule'!$C$58)*-$E29/DATEDIF($L$2,'Accom_Phase Schedule'!$C$58,"m")</f>
        <v>0</v>
      </c>
      <c r="CN29" s="1">
        <f>(CN$2&lt;'Accom_Phase Schedule'!$C$58)*-$E29/DATEDIF($L$2,'Accom_Phase Schedule'!$C$58,"m")</f>
        <v>0</v>
      </c>
      <c r="CO29" s="1">
        <f>(CO$2&lt;'Accom_Phase Schedule'!$C$58)*-$E29/DATEDIF($L$2,'Accom_Phase Schedule'!$C$58,"m")</f>
        <v>0</v>
      </c>
      <c r="CP29" s="1">
        <f>(CP$2&lt;'Accom_Phase Schedule'!$C$58)*-$E29/DATEDIF($L$2,'Accom_Phase Schedule'!$C$58,"m")</f>
        <v>0</v>
      </c>
      <c r="CQ29" s="1">
        <f>(CQ$2&lt;'Accom_Phase Schedule'!$C$58)*-$E29/DATEDIF($L$2,'Accom_Phase Schedule'!$C$58,"m")</f>
        <v>0</v>
      </c>
      <c r="CR29" s="1">
        <f>(CR$2&lt;'Accom_Phase Schedule'!$C$58)*-$E29/DATEDIF($L$2,'Accom_Phase Schedule'!$C$58,"m")</f>
        <v>0</v>
      </c>
      <c r="CS29" s="1">
        <f>(CS$2&lt;'Accom_Phase Schedule'!$C$58)*-$E29/DATEDIF($L$2,'Accom_Phase Schedule'!$C$58,"m")</f>
        <v>0</v>
      </c>
      <c r="CT29" s="1">
        <f>(CT$2&lt;'Accom_Phase Schedule'!$C$58)*-$E29/DATEDIF($L$2,'Accom_Phase Schedule'!$C$58,"m")</f>
        <v>0</v>
      </c>
      <c r="CU29" s="1">
        <f>(CU$2&lt;'Accom_Phase Schedule'!$C$58)*-$E29/DATEDIF($L$2,'Accom_Phase Schedule'!$C$58,"m")</f>
        <v>0</v>
      </c>
    </row>
    <row r="30" spans="2:99" x14ac:dyDescent="0.25">
      <c r="B30" s="5" t="s">
        <v>170</v>
      </c>
      <c r="C30" s="6">
        <v>10000</v>
      </c>
      <c r="D30" s="5" t="s">
        <v>169</v>
      </c>
      <c r="E30" s="5">
        <f>C30</f>
        <v>10000</v>
      </c>
      <c r="H30" s="99" t="str">
        <f t="shared" si="57"/>
        <v>Lanscape Design</v>
      </c>
      <c r="I30" s="100">
        <f t="shared" si="56"/>
        <v>-10000</v>
      </c>
      <c r="J30" s="99"/>
      <c r="K30" s="99"/>
      <c r="L30" s="99">
        <f>(L$2&lt;'Accom_Phase Schedule'!$C$58)*-$E30/DATEDIF($L$2,'Accom_Phase Schedule'!$C$58,"m")</f>
        <v>-2500</v>
      </c>
      <c r="M30" s="99">
        <f>(M$2&lt;'Accom_Phase Schedule'!$C$58)*-$E30/DATEDIF($L$2,'Accom_Phase Schedule'!$C$58,"m")</f>
        <v>-2500</v>
      </c>
      <c r="N30" s="99">
        <f>(N$2&lt;'Accom_Phase Schedule'!$C$58)*-$E30/DATEDIF($L$2,'Accom_Phase Schedule'!$C$58,"m")</f>
        <v>-2500</v>
      </c>
      <c r="O30" s="99">
        <f>(O$2&lt;'Accom_Phase Schedule'!$C$58)*-$E30/DATEDIF($L$2,'Accom_Phase Schedule'!$C$58,"m")</f>
        <v>-2500</v>
      </c>
      <c r="P30" s="99">
        <f>(P$2&lt;'Accom_Phase Schedule'!$C$58)*-$E30/DATEDIF($L$2,'Accom_Phase Schedule'!$C$58,"m")</f>
        <v>0</v>
      </c>
      <c r="Q30" s="99">
        <f>(Q$2&lt;'Accom_Phase Schedule'!$C$58)*-$E30/DATEDIF($L$2,'Accom_Phase Schedule'!$C$58,"m")</f>
        <v>0</v>
      </c>
      <c r="R30" s="99">
        <f>(R$2&lt;'Accom_Phase Schedule'!$C$58)*-$E30/DATEDIF($L$2,'Accom_Phase Schedule'!$C$58,"m")</f>
        <v>0</v>
      </c>
      <c r="S30" s="99">
        <f>(S$2&lt;'Accom_Phase Schedule'!$C$58)*-$E30/DATEDIF($L$2,'Accom_Phase Schedule'!$C$58,"m")</f>
        <v>0</v>
      </c>
      <c r="T30" s="99">
        <f>(T$2&lt;'Accom_Phase Schedule'!$C$58)*-$E30/DATEDIF($L$2,'Accom_Phase Schedule'!$C$58,"m")</f>
        <v>0</v>
      </c>
      <c r="U30" s="99">
        <f>(U$2&lt;'Accom_Phase Schedule'!$C$58)*-$E30/DATEDIF($L$2,'Accom_Phase Schedule'!$C$58,"m")</f>
        <v>0</v>
      </c>
      <c r="V30" s="99">
        <f>(V$2&lt;'Accom_Phase Schedule'!$C$58)*-$E30/DATEDIF($L$2,'Accom_Phase Schedule'!$C$58,"m")</f>
        <v>0</v>
      </c>
      <c r="W30" s="99">
        <f>(W$2&lt;'Accom_Phase Schedule'!$C$58)*-$E30/DATEDIF($L$2,'Accom_Phase Schedule'!$C$58,"m")</f>
        <v>0</v>
      </c>
      <c r="X30" s="99">
        <f>(X$2&lt;'Accom_Phase Schedule'!$C$58)*-$E30/DATEDIF($L$2,'Accom_Phase Schedule'!$C$58,"m")</f>
        <v>0</v>
      </c>
      <c r="Y30" s="99">
        <f>(Y$2&lt;'Accom_Phase Schedule'!$C$58)*-$E30/DATEDIF($L$2,'Accom_Phase Schedule'!$C$58,"m")</f>
        <v>0</v>
      </c>
      <c r="Z30" s="99">
        <f>(Z$2&lt;'Accom_Phase Schedule'!$C$58)*-$E30/DATEDIF($L$2,'Accom_Phase Schedule'!$C$58,"m")</f>
        <v>0</v>
      </c>
      <c r="AA30" s="99">
        <f>(AA$2&lt;'Accom_Phase Schedule'!$C$58)*-$E30/DATEDIF($L$2,'Accom_Phase Schedule'!$C$58,"m")</f>
        <v>0</v>
      </c>
      <c r="AB30" s="99">
        <f>(AB$2&lt;'Accom_Phase Schedule'!$C$58)*-$E30/DATEDIF($L$2,'Accom_Phase Schedule'!$C$58,"m")</f>
        <v>0</v>
      </c>
      <c r="AC30" s="99">
        <f>(AC$2&lt;'Accom_Phase Schedule'!$C$58)*-$E30/DATEDIF($L$2,'Accom_Phase Schedule'!$C$58,"m")</f>
        <v>0</v>
      </c>
      <c r="AD30" s="99">
        <f>(AD$2&lt;'Accom_Phase Schedule'!$C$58)*-$E30/DATEDIF($L$2,'Accom_Phase Schedule'!$C$58,"m")</f>
        <v>0</v>
      </c>
      <c r="AE30" s="99">
        <f>(AE$2&lt;'Accom_Phase Schedule'!$C$58)*-$E30/DATEDIF($L$2,'Accom_Phase Schedule'!$C$58,"m")</f>
        <v>0</v>
      </c>
      <c r="AF30" s="99">
        <f>(AF$2&lt;'Accom_Phase Schedule'!$C$58)*-$E30/DATEDIF($L$2,'Accom_Phase Schedule'!$C$58,"m")</f>
        <v>0</v>
      </c>
      <c r="AG30" s="99">
        <f>(AG$2&lt;'Accom_Phase Schedule'!$C$58)*-$E30/DATEDIF($L$2,'Accom_Phase Schedule'!$C$58,"m")</f>
        <v>0</v>
      </c>
      <c r="AH30" s="99">
        <f>(AH$2&lt;'Accom_Phase Schedule'!$C$58)*-$E30/DATEDIF($L$2,'Accom_Phase Schedule'!$C$58,"m")</f>
        <v>0</v>
      </c>
      <c r="AI30" s="99">
        <f>(AI$2&lt;'Accom_Phase Schedule'!$C$58)*-$E30/DATEDIF($L$2,'Accom_Phase Schedule'!$C$58,"m")</f>
        <v>0</v>
      </c>
      <c r="AJ30" s="99">
        <f>(AJ$2&lt;'Accom_Phase Schedule'!$C$58)*-$E30/DATEDIF($L$2,'Accom_Phase Schedule'!$C$58,"m")</f>
        <v>0</v>
      </c>
      <c r="AK30" s="99">
        <f>(AK$2&lt;'Accom_Phase Schedule'!$C$58)*-$E30/DATEDIF($L$2,'Accom_Phase Schedule'!$C$58,"m")</f>
        <v>0</v>
      </c>
      <c r="AL30" s="99">
        <f>(AL$2&lt;'Accom_Phase Schedule'!$C$58)*-$E30/DATEDIF($L$2,'Accom_Phase Schedule'!$C$58,"m")</f>
        <v>0</v>
      </c>
      <c r="AM30" s="99">
        <f>(AM$2&lt;'Accom_Phase Schedule'!$C$58)*-$E30/DATEDIF($L$2,'Accom_Phase Schedule'!$C$58,"m")</f>
        <v>0</v>
      </c>
      <c r="AN30" s="99">
        <f>(AN$2&lt;'Accom_Phase Schedule'!$C$58)*-$E30/DATEDIF($L$2,'Accom_Phase Schedule'!$C$58,"m")</f>
        <v>0</v>
      </c>
      <c r="AO30" s="99">
        <f>(AO$2&lt;'Accom_Phase Schedule'!$C$58)*-$E30/DATEDIF($L$2,'Accom_Phase Schedule'!$C$58,"m")</f>
        <v>0</v>
      </c>
      <c r="AP30" s="99">
        <f>(AP$2&lt;'Accom_Phase Schedule'!$C$58)*-$E30/DATEDIF($L$2,'Accom_Phase Schedule'!$C$58,"m")</f>
        <v>0</v>
      </c>
      <c r="AQ30" s="99">
        <f>(AQ$2&lt;'Accom_Phase Schedule'!$C$58)*-$E30/DATEDIF($L$2,'Accom_Phase Schedule'!$C$58,"m")</f>
        <v>0</v>
      </c>
      <c r="AR30" s="99">
        <f>(AR$2&lt;'Accom_Phase Schedule'!$C$58)*-$E30/DATEDIF($L$2,'Accom_Phase Schedule'!$C$58,"m")</f>
        <v>0</v>
      </c>
      <c r="AS30" s="99">
        <f>(AS$2&lt;'Accom_Phase Schedule'!$C$58)*-$E30/DATEDIF($L$2,'Accom_Phase Schedule'!$C$58,"m")</f>
        <v>0</v>
      </c>
      <c r="AT30" s="99">
        <f>(AT$2&lt;'Accom_Phase Schedule'!$C$58)*-$E30/DATEDIF($L$2,'Accom_Phase Schedule'!$C$58,"m")</f>
        <v>0</v>
      </c>
      <c r="AU30" s="99">
        <f>(AU$2&lt;'Accom_Phase Schedule'!$C$58)*-$E30/DATEDIF($L$2,'Accom_Phase Schedule'!$C$58,"m")</f>
        <v>0</v>
      </c>
      <c r="AV30" s="99">
        <f>(AV$2&lt;'Accom_Phase Schedule'!$C$58)*-$E30/DATEDIF($L$2,'Accom_Phase Schedule'!$C$58,"m")</f>
        <v>0</v>
      </c>
      <c r="AW30" s="99">
        <f>(AW$2&lt;'Accom_Phase Schedule'!$C$58)*-$E30/DATEDIF($L$2,'Accom_Phase Schedule'!$C$58,"m")</f>
        <v>0</v>
      </c>
      <c r="AX30" s="99">
        <f>(AX$2&lt;'Accom_Phase Schedule'!$C$58)*-$E30/DATEDIF($L$2,'Accom_Phase Schedule'!$C$58,"m")</f>
        <v>0</v>
      </c>
      <c r="AY30" s="99">
        <f>(AY$2&lt;'Accom_Phase Schedule'!$C$58)*-$E30/DATEDIF($L$2,'Accom_Phase Schedule'!$C$58,"m")</f>
        <v>0</v>
      </c>
      <c r="AZ30" s="99">
        <f>(AZ$2&lt;'Accom_Phase Schedule'!$C$58)*-$E30/DATEDIF($L$2,'Accom_Phase Schedule'!$C$58,"m")</f>
        <v>0</v>
      </c>
      <c r="BA30" s="99">
        <f>(BA$2&lt;'Accom_Phase Schedule'!$C$58)*-$E30/DATEDIF($L$2,'Accom_Phase Schedule'!$C$58,"m")</f>
        <v>0</v>
      </c>
      <c r="BB30" s="99">
        <f>(BB$2&lt;'Accom_Phase Schedule'!$C$58)*-$E30/DATEDIF($L$2,'Accom_Phase Schedule'!$C$58,"m")</f>
        <v>0</v>
      </c>
      <c r="BC30" s="99">
        <f>(BC$2&lt;'Accom_Phase Schedule'!$C$58)*-$E30/DATEDIF($L$2,'Accom_Phase Schedule'!$C$58,"m")</f>
        <v>0</v>
      </c>
      <c r="BD30" s="99">
        <f>(BD$2&lt;'Accom_Phase Schedule'!$C$58)*-$E30/DATEDIF($L$2,'Accom_Phase Schedule'!$C$58,"m")</f>
        <v>0</v>
      </c>
      <c r="BE30" s="99">
        <f>(BE$2&lt;'Accom_Phase Schedule'!$C$58)*-$E30/DATEDIF($L$2,'Accom_Phase Schedule'!$C$58,"m")</f>
        <v>0</v>
      </c>
      <c r="BF30" s="99">
        <f>(BF$2&lt;'Accom_Phase Schedule'!$C$58)*-$E30/DATEDIF($L$2,'Accom_Phase Schedule'!$C$58,"m")</f>
        <v>0</v>
      </c>
      <c r="BG30" s="99">
        <f>(BG$2&lt;'Accom_Phase Schedule'!$C$58)*-$E30/DATEDIF($L$2,'Accom_Phase Schedule'!$C$58,"m")</f>
        <v>0</v>
      </c>
      <c r="BH30" s="99">
        <f>(BH$2&lt;'Accom_Phase Schedule'!$C$58)*-$E30/DATEDIF($L$2,'Accom_Phase Schedule'!$C$58,"m")</f>
        <v>0</v>
      </c>
      <c r="BI30" s="99">
        <f>(BI$2&lt;'Accom_Phase Schedule'!$C$58)*-$E30/DATEDIF($L$2,'Accom_Phase Schedule'!$C$58,"m")</f>
        <v>0</v>
      </c>
      <c r="BJ30" s="99">
        <f>(BJ$2&lt;'Accom_Phase Schedule'!$C$58)*-$E30/DATEDIF($L$2,'Accom_Phase Schedule'!$C$58,"m")</f>
        <v>0</v>
      </c>
      <c r="BK30" s="99">
        <f>(BK$2&lt;'Accom_Phase Schedule'!$C$58)*-$E30/DATEDIF($L$2,'Accom_Phase Schedule'!$C$58,"m")</f>
        <v>0</v>
      </c>
      <c r="BL30" s="99">
        <f>(BL$2&lt;'Accom_Phase Schedule'!$C$58)*-$E30/DATEDIF($L$2,'Accom_Phase Schedule'!$C$58,"m")</f>
        <v>0</v>
      </c>
      <c r="BM30" s="99">
        <f>(BM$2&lt;'Accom_Phase Schedule'!$C$58)*-$E30/DATEDIF($L$2,'Accom_Phase Schedule'!$C$58,"m")</f>
        <v>0</v>
      </c>
      <c r="BN30" s="99">
        <f>(BN$2&lt;'Accom_Phase Schedule'!$C$58)*-$E30/DATEDIF($L$2,'Accom_Phase Schedule'!$C$58,"m")</f>
        <v>0</v>
      </c>
      <c r="BO30" s="99">
        <f>(BO$2&lt;'Accom_Phase Schedule'!$C$58)*-$E30/DATEDIF($L$2,'Accom_Phase Schedule'!$C$58,"m")</f>
        <v>0</v>
      </c>
      <c r="BP30" s="99">
        <f>(BP$2&lt;'Accom_Phase Schedule'!$C$58)*-$E30/DATEDIF($L$2,'Accom_Phase Schedule'!$C$58,"m")</f>
        <v>0</v>
      </c>
      <c r="BQ30" s="99">
        <f>(BQ$2&lt;'Accom_Phase Schedule'!$C$58)*-$E30/DATEDIF($L$2,'Accom_Phase Schedule'!$C$58,"m")</f>
        <v>0</v>
      </c>
      <c r="BR30" s="99">
        <f>(BR$2&lt;'Accom_Phase Schedule'!$C$58)*-$E30/DATEDIF($L$2,'Accom_Phase Schedule'!$C$58,"m")</f>
        <v>0</v>
      </c>
      <c r="BS30" s="99">
        <f>(BS$2&lt;'Accom_Phase Schedule'!$C$58)*-$E30/DATEDIF($L$2,'Accom_Phase Schedule'!$C$58,"m")</f>
        <v>0</v>
      </c>
      <c r="BT30" s="99">
        <f>(BT$2&lt;'Accom_Phase Schedule'!$C$58)*-$E30/DATEDIF($L$2,'Accom_Phase Schedule'!$C$58,"m")</f>
        <v>0</v>
      </c>
      <c r="BU30" s="99">
        <f>(BU$2&lt;'Accom_Phase Schedule'!$C$58)*-$E30/DATEDIF($L$2,'Accom_Phase Schedule'!$C$58,"m")</f>
        <v>0</v>
      </c>
      <c r="BV30" s="99">
        <f>(BV$2&lt;'Accom_Phase Schedule'!$C$58)*-$E30/DATEDIF($L$2,'Accom_Phase Schedule'!$C$58,"m")</f>
        <v>0</v>
      </c>
      <c r="BW30" s="99">
        <f>(BW$2&lt;'Accom_Phase Schedule'!$C$58)*-$E30/DATEDIF($L$2,'Accom_Phase Schedule'!$C$58,"m")</f>
        <v>0</v>
      </c>
      <c r="BX30" s="99">
        <f>(BX$2&lt;'Accom_Phase Schedule'!$C$58)*-$E30/DATEDIF($L$2,'Accom_Phase Schedule'!$C$58,"m")</f>
        <v>0</v>
      </c>
      <c r="BY30" s="99">
        <f>(BY$2&lt;'Accom_Phase Schedule'!$C$58)*-$E30/DATEDIF($L$2,'Accom_Phase Schedule'!$C$58,"m")</f>
        <v>0</v>
      </c>
      <c r="BZ30" s="99">
        <f>(BZ$2&lt;'Accom_Phase Schedule'!$C$58)*-$E30/DATEDIF($L$2,'Accom_Phase Schedule'!$C$58,"m")</f>
        <v>0</v>
      </c>
      <c r="CA30" s="99">
        <f>(CA$2&lt;'Accom_Phase Schedule'!$C$58)*-$E30/DATEDIF($L$2,'Accom_Phase Schedule'!$C$58,"m")</f>
        <v>0</v>
      </c>
      <c r="CB30" s="99">
        <f>(CB$2&lt;'Accom_Phase Schedule'!$C$58)*-$E30/DATEDIF($L$2,'Accom_Phase Schedule'!$C$58,"m")</f>
        <v>0</v>
      </c>
      <c r="CC30" s="99">
        <f>(CC$2&lt;'Accom_Phase Schedule'!$C$58)*-$E30/DATEDIF($L$2,'Accom_Phase Schedule'!$C$58,"m")</f>
        <v>0</v>
      </c>
      <c r="CD30" s="99">
        <f>(CD$2&lt;'Accom_Phase Schedule'!$C$58)*-$E30/DATEDIF($L$2,'Accom_Phase Schedule'!$C$58,"m")</f>
        <v>0</v>
      </c>
      <c r="CE30" s="99">
        <f>(CE$2&lt;'Accom_Phase Schedule'!$C$58)*-$E30/DATEDIF($L$2,'Accom_Phase Schedule'!$C$58,"m")</f>
        <v>0</v>
      </c>
      <c r="CF30" s="99">
        <f>(CF$2&lt;'Accom_Phase Schedule'!$C$58)*-$E30/DATEDIF($L$2,'Accom_Phase Schedule'!$C$58,"m")</f>
        <v>0</v>
      </c>
      <c r="CG30" s="99">
        <f>(CG$2&lt;'Accom_Phase Schedule'!$C$58)*-$E30/DATEDIF($L$2,'Accom_Phase Schedule'!$C$58,"m")</f>
        <v>0</v>
      </c>
      <c r="CH30" s="99">
        <f>(CH$2&lt;'Accom_Phase Schedule'!$C$58)*-$E30/DATEDIF($L$2,'Accom_Phase Schedule'!$C$58,"m")</f>
        <v>0</v>
      </c>
      <c r="CI30" s="99">
        <f>(CI$2&lt;'Accom_Phase Schedule'!$C$58)*-$E30/DATEDIF($L$2,'Accom_Phase Schedule'!$C$58,"m")</f>
        <v>0</v>
      </c>
      <c r="CJ30" s="99">
        <f>(CJ$2&lt;'Accom_Phase Schedule'!$C$58)*-$E30/DATEDIF($L$2,'Accom_Phase Schedule'!$C$58,"m")</f>
        <v>0</v>
      </c>
      <c r="CK30" s="99">
        <f>(CK$2&lt;'Accom_Phase Schedule'!$C$58)*-$E30/DATEDIF($L$2,'Accom_Phase Schedule'!$C$58,"m")</f>
        <v>0</v>
      </c>
      <c r="CL30" s="99">
        <f>(CL$2&lt;'Accom_Phase Schedule'!$C$58)*-$E30/DATEDIF($L$2,'Accom_Phase Schedule'!$C$58,"m")</f>
        <v>0</v>
      </c>
      <c r="CM30" s="99">
        <f>(CM$2&lt;'Accom_Phase Schedule'!$C$58)*-$E30/DATEDIF($L$2,'Accom_Phase Schedule'!$C$58,"m")</f>
        <v>0</v>
      </c>
      <c r="CN30" s="99">
        <f>(CN$2&lt;'Accom_Phase Schedule'!$C$58)*-$E30/DATEDIF($L$2,'Accom_Phase Schedule'!$C$58,"m")</f>
        <v>0</v>
      </c>
      <c r="CO30" s="99">
        <f>(CO$2&lt;'Accom_Phase Schedule'!$C$58)*-$E30/DATEDIF($L$2,'Accom_Phase Schedule'!$C$58,"m")</f>
        <v>0</v>
      </c>
      <c r="CP30" s="99">
        <f>(CP$2&lt;'Accom_Phase Schedule'!$C$58)*-$E30/DATEDIF($L$2,'Accom_Phase Schedule'!$C$58,"m")</f>
        <v>0</v>
      </c>
      <c r="CQ30" s="99">
        <f>(CQ$2&lt;'Accom_Phase Schedule'!$C$58)*-$E30/DATEDIF($L$2,'Accom_Phase Schedule'!$C$58,"m")</f>
        <v>0</v>
      </c>
      <c r="CR30" s="99">
        <f>(CR$2&lt;'Accom_Phase Schedule'!$C$58)*-$E30/DATEDIF($L$2,'Accom_Phase Schedule'!$C$58,"m")</f>
        <v>0</v>
      </c>
      <c r="CS30" s="99">
        <f>(CS$2&lt;'Accom_Phase Schedule'!$C$58)*-$E30/DATEDIF($L$2,'Accom_Phase Schedule'!$C$58,"m")</f>
        <v>0</v>
      </c>
      <c r="CT30" s="99">
        <f>(CT$2&lt;'Accom_Phase Schedule'!$C$58)*-$E30/DATEDIF($L$2,'Accom_Phase Schedule'!$C$58,"m")</f>
        <v>0</v>
      </c>
      <c r="CU30" s="99">
        <f>(CU$2&lt;'Accom_Phase Schedule'!$C$58)*-$E30/DATEDIF($L$2,'Accom_Phase Schedule'!$C$58,"m")</f>
        <v>0</v>
      </c>
    </row>
    <row r="31" spans="2:99" x14ac:dyDescent="0.25">
      <c r="B31" s="5" t="s">
        <v>171</v>
      </c>
      <c r="C31" s="7">
        <v>5.0000000000000001E-3</v>
      </c>
      <c r="D31" s="5" t="s">
        <v>167</v>
      </c>
      <c r="E31" s="5">
        <f>C31*$E$66</f>
        <v>477500</v>
      </c>
      <c r="H31" s="1" t="str">
        <f t="shared" si="57"/>
        <v>Structural Engineering</v>
      </c>
      <c r="I31" s="2">
        <f t="shared" si="56"/>
        <v>-477500</v>
      </c>
      <c r="L31" s="1">
        <f>(L$2&lt;'Accom_Phase Schedule'!$C$58)*-$E31/DATEDIF($L$2,'Accom_Phase Schedule'!$C$58,"m")</f>
        <v>-119375</v>
      </c>
      <c r="M31" s="1">
        <f>(M$2&lt;'Accom_Phase Schedule'!$C$58)*-$E31/DATEDIF($L$2,'Accom_Phase Schedule'!$C$58,"m")</f>
        <v>-119375</v>
      </c>
      <c r="N31" s="1">
        <f>(N$2&lt;'Accom_Phase Schedule'!$C$58)*-$E31/DATEDIF($L$2,'Accom_Phase Schedule'!$C$58,"m")</f>
        <v>-119375</v>
      </c>
      <c r="O31" s="1">
        <f>(O$2&lt;'Accom_Phase Schedule'!$C$58)*-$E31/DATEDIF($L$2,'Accom_Phase Schedule'!$C$58,"m")</f>
        <v>-119375</v>
      </c>
      <c r="P31" s="1">
        <f>(P$2&lt;'Accom_Phase Schedule'!$C$58)*-$E31/DATEDIF($L$2,'Accom_Phase Schedule'!$C$58,"m")</f>
        <v>0</v>
      </c>
      <c r="Q31" s="1">
        <f>(Q$2&lt;'Accom_Phase Schedule'!$C$58)*-$E31/DATEDIF($L$2,'Accom_Phase Schedule'!$C$58,"m")</f>
        <v>0</v>
      </c>
      <c r="R31" s="1">
        <f>(R$2&lt;'Accom_Phase Schedule'!$C$58)*-$E31/DATEDIF($L$2,'Accom_Phase Schedule'!$C$58,"m")</f>
        <v>0</v>
      </c>
      <c r="S31" s="1">
        <f>(S$2&lt;'Accom_Phase Schedule'!$C$58)*-$E31/DATEDIF($L$2,'Accom_Phase Schedule'!$C$58,"m")</f>
        <v>0</v>
      </c>
      <c r="T31" s="1">
        <f>(T$2&lt;'Accom_Phase Schedule'!$C$58)*-$E31/DATEDIF($L$2,'Accom_Phase Schedule'!$C$58,"m")</f>
        <v>0</v>
      </c>
      <c r="U31" s="1">
        <f>(U$2&lt;'Accom_Phase Schedule'!$C$58)*-$E31/DATEDIF($L$2,'Accom_Phase Schedule'!$C$58,"m")</f>
        <v>0</v>
      </c>
      <c r="V31" s="1">
        <f>(V$2&lt;'Accom_Phase Schedule'!$C$58)*-$E31/DATEDIF($L$2,'Accom_Phase Schedule'!$C$58,"m")</f>
        <v>0</v>
      </c>
      <c r="W31" s="1">
        <f>(W$2&lt;'Accom_Phase Schedule'!$C$58)*-$E31/DATEDIF($L$2,'Accom_Phase Schedule'!$C$58,"m")</f>
        <v>0</v>
      </c>
      <c r="X31" s="1">
        <f>(X$2&lt;'Accom_Phase Schedule'!$C$58)*-$E31/DATEDIF($L$2,'Accom_Phase Schedule'!$C$58,"m")</f>
        <v>0</v>
      </c>
      <c r="Y31" s="1">
        <f>(Y$2&lt;'Accom_Phase Schedule'!$C$58)*-$E31/DATEDIF($L$2,'Accom_Phase Schedule'!$C$58,"m")</f>
        <v>0</v>
      </c>
      <c r="Z31" s="1">
        <f>(Z$2&lt;'Accom_Phase Schedule'!$C$58)*-$E31/DATEDIF($L$2,'Accom_Phase Schedule'!$C$58,"m")</f>
        <v>0</v>
      </c>
      <c r="AA31" s="1">
        <f>(AA$2&lt;'Accom_Phase Schedule'!$C$58)*-$E31/DATEDIF($L$2,'Accom_Phase Schedule'!$C$58,"m")</f>
        <v>0</v>
      </c>
      <c r="AB31" s="1">
        <f>(AB$2&lt;'Accom_Phase Schedule'!$C$58)*-$E31/DATEDIF($L$2,'Accom_Phase Schedule'!$C$58,"m")</f>
        <v>0</v>
      </c>
      <c r="AC31" s="1">
        <f>(AC$2&lt;'Accom_Phase Schedule'!$C$58)*-$E31/DATEDIF($L$2,'Accom_Phase Schedule'!$C$58,"m")</f>
        <v>0</v>
      </c>
      <c r="AD31" s="1">
        <f>(AD$2&lt;'Accom_Phase Schedule'!$C$58)*-$E31/DATEDIF($L$2,'Accom_Phase Schedule'!$C$58,"m")</f>
        <v>0</v>
      </c>
      <c r="AE31" s="1">
        <f>(AE$2&lt;'Accom_Phase Schedule'!$C$58)*-$E31/DATEDIF($L$2,'Accom_Phase Schedule'!$C$58,"m")</f>
        <v>0</v>
      </c>
      <c r="AF31" s="1">
        <f>(AF$2&lt;'Accom_Phase Schedule'!$C$58)*-$E31/DATEDIF($L$2,'Accom_Phase Schedule'!$C$58,"m")</f>
        <v>0</v>
      </c>
      <c r="AG31" s="1">
        <f>(AG$2&lt;'Accom_Phase Schedule'!$C$58)*-$E31/DATEDIF($L$2,'Accom_Phase Schedule'!$C$58,"m")</f>
        <v>0</v>
      </c>
      <c r="AH31" s="1">
        <f>(AH$2&lt;'Accom_Phase Schedule'!$C$58)*-$E31/DATEDIF($L$2,'Accom_Phase Schedule'!$C$58,"m")</f>
        <v>0</v>
      </c>
      <c r="AI31" s="1">
        <f>(AI$2&lt;'Accom_Phase Schedule'!$C$58)*-$E31/DATEDIF($L$2,'Accom_Phase Schedule'!$C$58,"m")</f>
        <v>0</v>
      </c>
      <c r="AJ31" s="1">
        <f>(AJ$2&lt;'Accom_Phase Schedule'!$C$58)*-$E31/DATEDIF($L$2,'Accom_Phase Schedule'!$C$58,"m")</f>
        <v>0</v>
      </c>
      <c r="AK31" s="1">
        <f>(AK$2&lt;'Accom_Phase Schedule'!$C$58)*-$E31/DATEDIF($L$2,'Accom_Phase Schedule'!$C$58,"m")</f>
        <v>0</v>
      </c>
      <c r="AL31" s="1">
        <f>(AL$2&lt;'Accom_Phase Schedule'!$C$58)*-$E31/DATEDIF($L$2,'Accom_Phase Schedule'!$C$58,"m")</f>
        <v>0</v>
      </c>
      <c r="AM31" s="1">
        <f>(AM$2&lt;'Accom_Phase Schedule'!$C$58)*-$E31/DATEDIF($L$2,'Accom_Phase Schedule'!$C$58,"m")</f>
        <v>0</v>
      </c>
      <c r="AN31" s="1">
        <f>(AN$2&lt;'Accom_Phase Schedule'!$C$58)*-$E31/DATEDIF($L$2,'Accom_Phase Schedule'!$C$58,"m")</f>
        <v>0</v>
      </c>
      <c r="AO31" s="1">
        <f>(AO$2&lt;'Accom_Phase Schedule'!$C$58)*-$E31/DATEDIF($L$2,'Accom_Phase Schedule'!$C$58,"m")</f>
        <v>0</v>
      </c>
      <c r="AP31" s="1">
        <f>(AP$2&lt;'Accom_Phase Schedule'!$C$58)*-$E31/DATEDIF($L$2,'Accom_Phase Schedule'!$C$58,"m")</f>
        <v>0</v>
      </c>
      <c r="AQ31" s="1">
        <f>(AQ$2&lt;'Accom_Phase Schedule'!$C$58)*-$E31/DATEDIF($L$2,'Accom_Phase Schedule'!$C$58,"m")</f>
        <v>0</v>
      </c>
      <c r="AR31" s="1">
        <f>(AR$2&lt;'Accom_Phase Schedule'!$C$58)*-$E31/DATEDIF($L$2,'Accom_Phase Schedule'!$C$58,"m")</f>
        <v>0</v>
      </c>
      <c r="AS31" s="1">
        <f>(AS$2&lt;'Accom_Phase Schedule'!$C$58)*-$E31/DATEDIF($L$2,'Accom_Phase Schedule'!$C$58,"m")</f>
        <v>0</v>
      </c>
      <c r="AT31" s="1">
        <f>(AT$2&lt;'Accom_Phase Schedule'!$C$58)*-$E31/DATEDIF($L$2,'Accom_Phase Schedule'!$C$58,"m")</f>
        <v>0</v>
      </c>
      <c r="AU31" s="1">
        <f>(AU$2&lt;'Accom_Phase Schedule'!$C$58)*-$E31/DATEDIF($L$2,'Accom_Phase Schedule'!$C$58,"m")</f>
        <v>0</v>
      </c>
      <c r="AV31" s="1">
        <f>(AV$2&lt;'Accom_Phase Schedule'!$C$58)*-$E31/DATEDIF($L$2,'Accom_Phase Schedule'!$C$58,"m")</f>
        <v>0</v>
      </c>
      <c r="AW31" s="1">
        <f>(AW$2&lt;'Accom_Phase Schedule'!$C$58)*-$E31/DATEDIF($L$2,'Accom_Phase Schedule'!$C$58,"m")</f>
        <v>0</v>
      </c>
      <c r="AX31" s="1">
        <f>(AX$2&lt;'Accom_Phase Schedule'!$C$58)*-$E31/DATEDIF($L$2,'Accom_Phase Schedule'!$C$58,"m")</f>
        <v>0</v>
      </c>
      <c r="AY31" s="1">
        <f>(AY$2&lt;'Accom_Phase Schedule'!$C$58)*-$E31/DATEDIF($L$2,'Accom_Phase Schedule'!$C$58,"m")</f>
        <v>0</v>
      </c>
      <c r="AZ31" s="1">
        <f>(AZ$2&lt;'Accom_Phase Schedule'!$C$58)*-$E31/DATEDIF($L$2,'Accom_Phase Schedule'!$C$58,"m")</f>
        <v>0</v>
      </c>
      <c r="BA31" s="1">
        <f>(BA$2&lt;'Accom_Phase Schedule'!$C$58)*-$E31/DATEDIF($L$2,'Accom_Phase Schedule'!$C$58,"m")</f>
        <v>0</v>
      </c>
      <c r="BB31" s="1">
        <f>(BB$2&lt;'Accom_Phase Schedule'!$C$58)*-$E31/DATEDIF($L$2,'Accom_Phase Schedule'!$C$58,"m")</f>
        <v>0</v>
      </c>
      <c r="BC31" s="1">
        <f>(BC$2&lt;'Accom_Phase Schedule'!$C$58)*-$E31/DATEDIF($L$2,'Accom_Phase Schedule'!$C$58,"m")</f>
        <v>0</v>
      </c>
      <c r="BD31" s="1">
        <f>(BD$2&lt;'Accom_Phase Schedule'!$C$58)*-$E31/DATEDIF($L$2,'Accom_Phase Schedule'!$C$58,"m")</f>
        <v>0</v>
      </c>
      <c r="BE31" s="1">
        <f>(BE$2&lt;'Accom_Phase Schedule'!$C$58)*-$E31/DATEDIF($L$2,'Accom_Phase Schedule'!$C$58,"m")</f>
        <v>0</v>
      </c>
      <c r="BF31" s="1">
        <f>(BF$2&lt;'Accom_Phase Schedule'!$C$58)*-$E31/DATEDIF($L$2,'Accom_Phase Schedule'!$C$58,"m")</f>
        <v>0</v>
      </c>
      <c r="BG31" s="1">
        <f>(BG$2&lt;'Accom_Phase Schedule'!$C$58)*-$E31/DATEDIF($L$2,'Accom_Phase Schedule'!$C$58,"m")</f>
        <v>0</v>
      </c>
      <c r="BH31" s="1">
        <f>(BH$2&lt;'Accom_Phase Schedule'!$C$58)*-$E31/DATEDIF($L$2,'Accom_Phase Schedule'!$C$58,"m")</f>
        <v>0</v>
      </c>
      <c r="BI31" s="1">
        <f>(BI$2&lt;'Accom_Phase Schedule'!$C$58)*-$E31/DATEDIF($L$2,'Accom_Phase Schedule'!$C$58,"m")</f>
        <v>0</v>
      </c>
      <c r="BJ31" s="1">
        <f>(BJ$2&lt;'Accom_Phase Schedule'!$C$58)*-$E31/DATEDIF($L$2,'Accom_Phase Schedule'!$C$58,"m")</f>
        <v>0</v>
      </c>
      <c r="BK31" s="1">
        <f>(BK$2&lt;'Accom_Phase Schedule'!$C$58)*-$E31/DATEDIF($L$2,'Accom_Phase Schedule'!$C$58,"m")</f>
        <v>0</v>
      </c>
      <c r="BL31" s="1">
        <f>(BL$2&lt;'Accom_Phase Schedule'!$C$58)*-$E31/DATEDIF($L$2,'Accom_Phase Schedule'!$C$58,"m")</f>
        <v>0</v>
      </c>
      <c r="BM31" s="1">
        <f>(BM$2&lt;'Accom_Phase Schedule'!$C$58)*-$E31/DATEDIF($L$2,'Accom_Phase Schedule'!$C$58,"m")</f>
        <v>0</v>
      </c>
      <c r="BN31" s="1">
        <f>(BN$2&lt;'Accom_Phase Schedule'!$C$58)*-$E31/DATEDIF($L$2,'Accom_Phase Schedule'!$C$58,"m")</f>
        <v>0</v>
      </c>
      <c r="BO31" s="1">
        <f>(BO$2&lt;'Accom_Phase Schedule'!$C$58)*-$E31/DATEDIF($L$2,'Accom_Phase Schedule'!$C$58,"m")</f>
        <v>0</v>
      </c>
      <c r="BP31" s="1">
        <f>(BP$2&lt;'Accom_Phase Schedule'!$C$58)*-$E31/DATEDIF($L$2,'Accom_Phase Schedule'!$C$58,"m")</f>
        <v>0</v>
      </c>
      <c r="BQ31" s="1">
        <f>(BQ$2&lt;'Accom_Phase Schedule'!$C$58)*-$E31/DATEDIF($L$2,'Accom_Phase Schedule'!$C$58,"m")</f>
        <v>0</v>
      </c>
      <c r="BR31" s="1">
        <f>(BR$2&lt;'Accom_Phase Schedule'!$C$58)*-$E31/DATEDIF($L$2,'Accom_Phase Schedule'!$C$58,"m")</f>
        <v>0</v>
      </c>
      <c r="BS31" s="1">
        <f>(BS$2&lt;'Accom_Phase Schedule'!$C$58)*-$E31/DATEDIF($L$2,'Accom_Phase Schedule'!$C$58,"m")</f>
        <v>0</v>
      </c>
      <c r="BT31" s="1">
        <f>(BT$2&lt;'Accom_Phase Schedule'!$C$58)*-$E31/DATEDIF($L$2,'Accom_Phase Schedule'!$C$58,"m")</f>
        <v>0</v>
      </c>
      <c r="BU31" s="1">
        <f>(BU$2&lt;'Accom_Phase Schedule'!$C$58)*-$E31/DATEDIF($L$2,'Accom_Phase Schedule'!$C$58,"m")</f>
        <v>0</v>
      </c>
      <c r="BV31" s="1">
        <f>(BV$2&lt;'Accom_Phase Schedule'!$C$58)*-$E31/DATEDIF($L$2,'Accom_Phase Schedule'!$C$58,"m")</f>
        <v>0</v>
      </c>
      <c r="BW31" s="1">
        <f>(BW$2&lt;'Accom_Phase Schedule'!$C$58)*-$E31/DATEDIF($L$2,'Accom_Phase Schedule'!$C$58,"m")</f>
        <v>0</v>
      </c>
      <c r="BX31" s="1">
        <f>(BX$2&lt;'Accom_Phase Schedule'!$C$58)*-$E31/DATEDIF($L$2,'Accom_Phase Schedule'!$C$58,"m")</f>
        <v>0</v>
      </c>
      <c r="BY31" s="1">
        <f>(BY$2&lt;'Accom_Phase Schedule'!$C$58)*-$E31/DATEDIF($L$2,'Accom_Phase Schedule'!$C$58,"m")</f>
        <v>0</v>
      </c>
      <c r="BZ31" s="1">
        <f>(BZ$2&lt;'Accom_Phase Schedule'!$C$58)*-$E31/DATEDIF($L$2,'Accom_Phase Schedule'!$C$58,"m")</f>
        <v>0</v>
      </c>
      <c r="CA31" s="1">
        <f>(CA$2&lt;'Accom_Phase Schedule'!$C$58)*-$E31/DATEDIF($L$2,'Accom_Phase Schedule'!$C$58,"m")</f>
        <v>0</v>
      </c>
      <c r="CB31" s="1">
        <f>(CB$2&lt;'Accom_Phase Schedule'!$C$58)*-$E31/DATEDIF($L$2,'Accom_Phase Schedule'!$C$58,"m")</f>
        <v>0</v>
      </c>
      <c r="CC31" s="1">
        <f>(CC$2&lt;'Accom_Phase Schedule'!$C$58)*-$E31/DATEDIF($L$2,'Accom_Phase Schedule'!$C$58,"m")</f>
        <v>0</v>
      </c>
      <c r="CD31" s="1">
        <f>(CD$2&lt;'Accom_Phase Schedule'!$C$58)*-$E31/DATEDIF($L$2,'Accom_Phase Schedule'!$C$58,"m")</f>
        <v>0</v>
      </c>
      <c r="CE31" s="1">
        <f>(CE$2&lt;'Accom_Phase Schedule'!$C$58)*-$E31/DATEDIF($L$2,'Accom_Phase Schedule'!$C$58,"m")</f>
        <v>0</v>
      </c>
      <c r="CF31" s="1">
        <f>(CF$2&lt;'Accom_Phase Schedule'!$C$58)*-$E31/DATEDIF($L$2,'Accom_Phase Schedule'!$C$58,"m")</f>
        <v>0</v>
      </c>
      <c r="CG31" s="1">
        <f>(CG$2&lt;'Accom_Phase Schedule'!$C$58)*-$E31/DATEDIF($L$2,'Accom_Phase Schedule'!$C$58,"m")</f>
        <v>0</v>
      </c>
      <c r="CH31" s="1">
        <f>(CH$2&lt;'Accom_Phase Schedule'!$C$58)*-$E31/DATEDIF($L$2,'Accom_Phase Schedule'!$C$58,"m")</f>
        <v>0</v>
      </c>
      <c r="CI31" s="1">
        <f>(CI$2&lt;'Accom_Phase Schedule'!$C$58)*-$E31/DATEDIF($L$2,'Accom_Phase Schedule'!$C$58,"m")</f>
        <v>0</v>
      </c>
      <c r="CJ31" s="1">
        <f>(CJ$2&lt;'Accom_Phase Schedule'!$C$58)*-$E31/DATEDIF($L$2,'Accom_Phase Schedule'!$C$58,"m")</f>
        <v>0</v>
      </c>
      <c r="CK31" s="1">
        <f>(CK$2&lt;'Accom_Phase Schedule'!$C$58)*-$E31/DATEDIF($L$2,'Accom_Phase Schedule'!$C$58,"m")</f>
        <v>0</v>
      </c>
      <c r="CL31" s="1">
        <f>(CL$2&lt;'Accom_Phase Schedule'!$C$58)*-$E31/DATEDIF($L$2,'Accom_Phase Schedule'!$C$58,"m")</f>
        <v>0</v>
      </c>
      <c r="CM31" s="1">
        <f>(CM$2&lt;'Accom_Phase Schedule'!$C$58)*-$E31/DATEDIF($L$2,'Accom_Phase Schedule'!$C$58,"m")</f>
        <v>0</v>
      </c>
      <c r="CN31" s="1">
        <f>(CN$2&lt;'Accom_Phase Schedule'!$C$58)*-$E31/DATEDIF($L$2,'Accom_Phase Schedule'!$C$58,"m")</f>
        <v>0</v>
      </c>
      <c r="CO31" s="1">
        <f>(CO$2&lt;'Accom_Phase Schedule'!$C$58)*-$E31/DATEDIF($L$2,'Accom_Phase Schedule'!$C$58,"m")</f>
        <v>0</v>
      </c>
      <c r="CP31" s="1">
        <f>(CP$2&lt;'Accom_Phase Schedule'!$C$58)*-$E31/DATEDIF($L$2,'Accom_Phase Schedule'!$C$58,"m")</f>
        <v>0</v>
      </c>
      <c r="CQ31" s="1">
        <f>(CQ$2&lt;'Accom_Phase Schedule'!$C$58)*-$E31/DATEDIF($L$2,'Accom_Phase Schedule'!$C$58,"m")</f>
        <v>0</v>
      </c>
      <c r="CR31" s="1">
        <f>(CR$2&lt;'Accom_Phase Schedule'!$C$58)*-$E31/DATEDIF($L$2,'Accom_Phase Schedule'!$C$58,"m")</f>
        <v>0</v>
      </c>
      <c r="CS31" s="1">
        <f>(CS$2&lt;'Accom_Phase Schedule'!$C$58)*-$E31/DATEDIF($L$2,'Accom_Phase Schedule'!$C$58,"m")</f>
        <v>0</v>
      </c>
      <c r="CT31" s="1">
        <f>(CT$2&lt;'Accom_Phase Schedule'!$C$58)*-$E31/DATEDIF($L$2,'Accom_Phase Schedule'!$C$58,"m")</f>
        <v>0</v>
      </c>
      <c r="CU31" s="1">
        <f>(CU$2&lt;'Accom_Phase Schedule'!$C$58)*-$E31/DATEDIF($L$2,'Accom_Phase Schedule'!$C$58,"m")</f>
        <v>0</v>
      </c>
    </row>
    <row r="32" spans="2:99" x14ac:dyDescent="0.25">
      <c r="B32" s="5" t="s">
        <v>172</v>
      </c>
      <c r="C32" s="7">
        <v>4.0000000000000001E-3</v>
      </c>
      <c r="D32" s="5" t="s">
        <v>167</v>
      </c>
      <c r="E32" s="5">
        <f>C32*$E$66</f>
        <v>382000</v>
      </c>
      <c r="H32" s="99" t="str">
        <f t="shared" si="57"/>
        <v>M&amp;E Engineering</v>
      </c>
      <c r="I32" s="100">
        <f t="shared" si="56"/>
        <v>-382000</v>
      </c>
      <c r="J32" s="99"/>
      <c r="K32" s="99"/>
      <c r="L32" s="99">
        <f>(L$2&lt;'Accom_Phase Schedule'!$C$58)*-$E32/DATEDIF($L$2,'Accom_Phase Schedule'!$C$58,"m")</f>
        <v>-95500</v>
      </c>
      <c r="M32" s="99">
        <f>(M$2&lt;'Accom_Phase Schedule'!$C$58)*-$E32/DATEDIF($L$2,'Accom_Phase Schedule'!$C$58,"m")</f>
        <v>-95500</v>
      </c>
      <c r="N32" s="99">
        <f>(N$2&lt;'Accom_Phase Schedule'!$C$58)*-$E32/DATEDIF($L$2,'Accom_Phase Schedule'!$C$58,"m")</f>
        <v>-95500</v>
      </c>
      <c r="O32" s="99">
        <f>(O$2&lt;'Accom_Phase Schedule'!$C$58)*-$E32/DATEDIF($L$2,'Accom_Phase Schedule'!$C$58,"m")</f>
        <v>-95500</v>
      </c>
      <c r="P32" s="99">
        <f>(P$2&lt;'Accom_Phase Schedule'!$C$58)*-$E32/DATEDIF($L$2,'Accom_Phase Schedule'!$C$58,"m")</f>
        <v>0</v>
      </c>
      <c r="Q32" s="99">
        <f>(Q$2&lt;'Accom_Phase Schedule'!$C$58)*-$E32/DATEDIF($L$2,'Accom_Phase Schedule'!$C$58,"m")</f>
        <v>0</v>
      </c>
      <c r="R32" s="99">
        <f>(R$2&lt;'Accom_Phase Schedule'!$C$58)*-$E32/DATEDIF($L$2,'Accom_Phase Schedule'!$C$58,"m")</f>
        <v>0</v>
      </c>
      <c r="S32" s="99">
        <f>(S$2&lt;'Accom_Phase Schedule'!$C$58)*-$E32/DATEDIF($L$2,'Accom_Phase Schedule'!$C$58,"m")</f>
        <v>0</v>
      </c>
      <c r="T32" s="99">
        <f>(T$2&lt;'Accom_Phase Schedule'!$C$58)*-$E32/DATEDIF($L$2,'Accom_Phase Schedule'!$C$58,"m")</f>
        <v>0</v>
      </c>
      <c r="U32" s="99">
        <f>(U$2&lt;'Accom_Phase Schedule'!$C$58)*-$E32/DATEDIF($L$2,'Accom_Phase Schedule'!$C$58,"m")</f>
        <v>0</v>
      </c>
      <c r="V32" s="99">
        <f>(V$2&lt;'Accom_Phase Schedule'!$C$58)*-$E32/DATEDIF($L$2,'Accom_Phase Schedule'!$C$58,"m")</f>
        <v>0</v>
      </c>
      <c r="W32" s="99">
        <f>(W$2&lt;'Accom_Phase Schedule'!$C$58)*-$E32/DATEDIF($L$2,'Accom_Phase Schedule'!$C$58,"m")</f>
        <v>0</v>
      </c>
      <c r="X32" s="99">
        <f>(X$2&lt;'Accom_Phase Schedule'!$C$58)*-$E32/DATEDIF($L$2,'Accom_Phase Schedule'!$C$58,"m")</f>
        <v>0</v>
      </c>
      <c r="Y32" s="99">
        <f>(Y$2&lt;'Accom_Phase Schedule'!$C$58)*-$E32/DATEDIF($L$2,'Accom_Phase Schedule'!$C$58,"m")</f>
        <v>0</v>
      </c>
      <c r="Z32" s="99">
        <f>(Z$2&lt;'Accom_Phase Schedule'!$C$58)*-$E32/DATEDIF($L$2,'Accom_Phase Schedule'!$C$58,"m")</f>
        <v>0</v>
      </c>
      <c r="AA32" s="99">
        <f>(AA$2&lt;'Accom_Phase Schedule'!$C$58)*-$E32/DATEDIF($L$2,'Accom_Phase Schedule'!$C$58,"m")</f>
        <v>0</v>
      </c>
      <c r="AB32" s="99">
        <f>(AB$2&lt;'Accom_Phase Schedule'!$C$58)*-$E32/DATEDIF($L$2,'Accom_Phase Schedule'!$C$58,"m")</f>
        <v>0</v>
      </c>
      <c r="AC32" s="99">
        <f>(AC$2&lt;'Accom_Phase Schedule'!$C$58)*-$E32/DATEDIF($L$2,'Accom_Phase Schedule'!$C$58,"m")</f>
        <v>0</v>
      </c>
      <c r="AD32" s="99">
        <f>(AD$2&lt;'Accom_Phase Schedule'!$C$58)*-$E32/DATEDIF($L$2,'Accom_Phase Schedule'!$C$58,"m")</f>
        <v>0</v>
      </c>
      <c r="AE32" s="99">
        <f>(AE$2&lt;'Accom_Phase Schedule'!$C$58)*-$E32/DATEDIF($L$2,'Accom_Phase Schedule'!$C$58,"m")</f>
        <v>0</v>
      </c>
      <c r="AF32" s="99">
        <f>(AF$2&lt;'Accom_Phase Schedule'!$C$58)*-$E32/DATEDIF($L$2,'Accom_Phase Schedule'!$C$58,"m")</f>
        <v>0</v>
      </c>
      <c r="AG32" s="99">
        <f>(AG$2&lt;'Accom_Phase Schedule'!$C$58)*-$E32/DATEDIF($L$2,'Accom_Phase Schedule'!$C$58,"m")</f>
        <v>0</v>
      </c>
      <c r="AH32" s="99">
        <f>(AH$2&lt;'Accom_Phase Schedule'!$C$58)*-$E32/DATEDIF($L$2,'Accom_Phase Schedule'!$C$58,"m")</f>
        <v>0</v>
      </c>
      <c r="AI32" s="99">
        <f>(AI$2&lt;'Accom_Phase Schedule'!$C$58)*-$E32/DATEDIF($L$2,'Accom_Phase Schedule'!$C$58,"m")</f>
        <v>0</v>
      </c>
      <c r="AJ32" s="99">
        <f>(AJ$2&lt;'Accom_Phase Schedule'!$C$58)*-$E32/DATEDIF($L$2,'Accom_Phase Schedule'!$C$58,"m")</f>
        <v>0</v>
      </c>
      <c r="AK32" s="99">
        <f>(AK$2&lt;'Accom_Phase Schedule'!$C$58)*-$E32/DATEDIF($L$2,'Accom_Phase Schedule'!$C$58,"m")</f>
        <v>0</v>
      </c>
      <c r="AL32" s="99">
        <f>(AL$2&lt;'Accom_Phase Schedule'!$C$58)*-$E32/DATEDIF($L$2,'Accom_Phase Schedule'!$C$58,"m")</f>
        <v>0</v>
      </c>
      <c r="AM32" s="99">
        <f>(AM$2&lt;'Accom_Phase Schedule'!$C$58)*-$E32/DATEDIF($L$2,'Accom_Phase Schedule'!$C$58,"m")</f>
        <v>0</v>
      </c>
      <c r="AN32" s="99">
        <f>(AN$2&lt;'Accom_Phase Schedule'!$C$58)*-$E32/DATEDIF($L$2,'Accom_Phase Schedule'!$C$58,"m")</f>
        <v>0</v>
      </c>
      <c r="AO32" s="99">
        <f>(AO$2&lt;'Accom_Phase Schedule'!$C$58)*-$E32/DATEDIF($L$2,'Accom_Phase Schedule'!$C$58,"m")</f>
        <v>0</v>
      </c>
      <c r="AP32" s="99">
        <f>(AP$2&lt;'Accom_Phase Schedule'!$C$58)*-$E32/DATEDIF($L$2,'Accom_Phase Schedule'!$C$58,"m")</f>
        <v>0</v>
      </c>
      <c r="AQ32" s="99">
        <f>(AQ$2&lt;'Accom_Phase Schedule'!$C$58)*-$E32/DATEDIF($L$2,'Accom_Phase Schedule'!$C$58,"m")</f>
        <v>0</v>
      </c>
      <c r="AR32" s="99">
        <f>(AR$2&lt;'Accom_Phase Schedule'!$C$58)*-$E32/DATEDIF($L$2,'Accom_Phase Schedule'!$C$58,"m")</f>
        <v>0</v>
      </c>
      <c r="AS32" s="99">
        <f>(AS$2&lt;'Accom_Phase Schedule'!$C$58)*-$E32/DATEDIF($L$2,'Accom_Phase Schedule'!$C$58,"m")</f>
        <v>0</v>
      </c>
      <c r="AT32" s="99">
        <f>(AT$2&lt;'Accom_Phase Schedule'!$C$58)*-$E32/DATEDIF($L$2,'Accom_Phase Schedule'!$C$58,"m")</f>
        <v>0</v>
      </c>
      <c r="AU32" s="99">
        <f>(AU$2&lt;'Accom_Phase Schedule'!$C$58)*-$E32/DATEDIF($L$2,'Accom_Phase Schedule'!$C$58,"m")</f>
        <v>0</v>
      </c>
      <c r="AV32" s="99">
        <f>(AV$2&lt;'Accom_Phase Schedule'!$C$58)*-$E32/DATEDIF($L$2,'Accom_Phase Schedule'!$C$58,"m")</f>
        <v>0</v>
      </c>
      <c r="AW32" s="99">
        <f>(AW$2&lt;'Accom_Phase Schedule'!$C$58)*-$E32/DATEDIF($L$2,'Accom_Phase Schedule'!$C$58,"m")</f>
        <v>0</v>
      </c>
      <c r="AX32" s="99">
        <f>(AX$2&lt;'Accom_Phase Schedule'!$C$58)*-$E32/DATEDIF($L$2,'Accom_Phase Schedule'!$C$58,"m")</f>
        <v>0</v>
      </c>
      <c r="AY32" s="99">
        <f>(AY$2&lt;'Accom_Phase Schedule'!$C$58)*-$E32/DATEDIF($L$2,'Accom_Phase Schedule'!$C$58,"m")</f>
        <v>0</v>
      </c>
      <c r="AZ32" s="99">
        <f>(AZ$2&lt;'Accom_Phase Schedule'!$C$58)*-$E32/DATEDIF($L$2,'Accom_Phase Schedule'!$C$58,"m")</f>
        <v>0</v>
      </c>
      <c r="BA32" s="99">
        <f>(BA$2&lt;'Accom_Phase Schedule'!$C$58)*-$E32/DATEDIF($L$2,'Accom_Phase Schedule'!$C$58,"m")</f>
        <v>0</v>
      </c>
      <c r="BB32" s="99">
        <f>(BB$2&lt;'Accom_Phase Schedule'!$C$58)*-$E32/DATEDIF($L$2,'Accom_Phase Schedule'!$C$58,"m")</f>
        <v>0</v>
      </c>
      <c r="BC32" s="99">
        <f>(BC$2&lt;'Accom_Phase Schedule'!$C$58)*-$E32/DATEDIF($L$2,'Accom_Phase Schedule'!$C$58,"m")</f>
        <v>0</v>
      </c>
      <c r="BD32" s="99">
        <f>(BD$2&lt;'Accom_Phase Schedule'!$C$58)*-$E32/DATEDIF($L$2,'Accom_Phase Schedule'!$C$58,"m")</f>
        <v>0</v>
      </c>
      <c r="BE32" s="99">
        <f>(BE$2&lt;'Accom_Phase Schedule'!$C$58)*-$E32/DATEDIF($L$2,'Accom_Phase Schedule'!$C$58,"m")</f>
        <v>0</v>
      </c>
      <c r="BF32" s="99">
        <f>(BF$2&lt;'Accom_Phase Schedule'!$C$58)*-$E32/DATEDIF($L$2,'Accom_Phase Schedule'!$C$58,"m")</f>
        <v>0</v>
      </c>
      <c r="BG32" s="99">
        <f>(BG$2&lt;'Accom_Phase Schedule'!$C$58)*-$E32/DATEDIF($L$2,'Accom_Phase Schedule'!$C$58,"m")</f>
        <v>0</v>
      </c>
      <c r="BH32" s="99">
        <f>(BH$2&lt;'Accom_Phase Schedule'!$C$58)*-$E32/DATEDIF($L$2,'Accom_Phase Schedule'!$C$58,"m")</f>
        <v>0</v>
      </c>
      <c r="BI32" s="99">
        <f>(BI$2&lt;'Accom_Phase Schedule'!$C$58)*-$E32/DATEDIF($L$2,'Accom_Phase Schedule'!$C$58,"m")</f>
        <v>0</v>
      </c>
      <c r="BJ32" s="99">
        <f>(BJ$2&lt;'Accom_Phase Schedule'!$C$58)*-$E32/DATEDIF($L$2,'Accom_Phase Schedule'!$C$58,"m")</f>
        <v>0</v>
      </c>
      <c r="BK32" s="99">
        <f>(BK$2&lt;'Accom_Phase Schedule'!$C$58)*-$E32/DATEDIF($L$2,'Accom_Phase Schedule'!$C$58,"m")</f>
        <v>0</v>
      </c>
      <c r="BL32" s="99">
        <f>(BL$2&lt;'Accom_Phase Schedule'!$C$58)*-$E32/DATEDIF($L$2,'Accom_Phase Schedule'!$C$58,"m")</f>
        <v>0</v>
      </c>
      <c r="BM32" s="99">
        <f>(BM$2&lt;'Accom_Phase Schedule'!$C$58)*-$E32/DATEDIF($L$2,'Accom_Phase Schedule'!$C$58,"m")</f>
        <v>0</v>
      </c>
      <c r="BN32" s="99">
        <f>(BN$2&lt;'Accom_Phase Schedule'!$C$58)*-$E32/DATEDIF($L$2,'Accom_Phase Schedule'!$C$58,"m")</f>
        <v>0</v>
      </c>
      <c r="BO32" s="99">
        <f>(BO$2&lt;'Accom_Phase Schedule'!$C$58)*-$E32/DATEDIF($L$2,'Accom_Phase Schedule'!$C$58,"m")</f>
        <v>0</v>
      </c>
      <c r="BP32" s="99">
        <f>(BP$2&lt;'Accom_Phase Schedule'!$C$58)*-$E32/DATEDIF($L$2,'Accom_Phase Schedule'!$C$58,"m")</f>
        <v>0</v>
      </c>
      <c r="BQ32" s="99">
        <f>(BQ$2&lt;'Accom_Phase Schedule'!$C$58)*-$E32/DATEDIF($L$2,'Accom_Phase Schedule'!$C$58,"m")</f>
        <v>0</v>
      </c>
      <c r="BR32" s="99">
        <f>(BR$2&lt;'Accom_Phase Schedule'!$C$58)*-$E32/DATEDIF($L$2,'Accom_Phase Schedule'!$C$58,"m")</f>
        <v>0</v>
      </c>
      <c r="BS32" s="99">
        <f>(BS$2&lt;'Accom_Phase Schedule'!$C$58)*-$E32/DATEDIF($L$2,'Accom_Phase Schedule'!$C$58,"m")</f>
        <v>0</v>
      </c>
      <c r="BT32" s="99">
        <f>(BT$2&lt;'Accom_Phase Schedule'!$C$58)*-$E32/DATEDIF($L$2,'Accom_Phase Schedule'!$C$58,"m")</f>
        <v>0</v>
      </c>
      <c r="BU32" s="99">
        <f>(BU$2&lt;'Accom_Phase Schedule'!$C$58)*-$E32/DATEDIF($L$2,'Accom_Phase Schedule'!$C$58,"m")</f>
        <v>0</v>
      </c>
      <c r="BV32" s="99">
        <f>(BV$2&lt;'Accom_Phase Schedule'!$C$58)*-$E32/DATEDIF($L$2,'Accom_Phase Schedule'!$C$58,"m")</f>
        <v>0</v>
      </c>
      <c r="BW32" s="99">
        <f>(BW$2&lt;'Accom_Phase Schedule'!$C$58)*-$E32/DATEDIF($L$2,'Accom_Phase Schedule'!$C$58,"m")</f>
        <v>0</v>
      </c>
      <c r="BX32" s="99">
        <f>(BX$2&lt;'Accom_Phase Schedule'!$C$58)*-$E32/DATEDIF($L$2,'Accom_Phase Schedule'!$C$58,"m")</f>
        <v>0</v>
      </c>
      <c r="BY32" s="99">
        <f>(BY$2&lt;'Accom_Phase Schedule'!$C$58)*-$E32/DATEDIF($L$2,'Accom_Phase Schedule'!$C$58,"m")</f>
        <v>0</v>
      </c>
      <c r="BZ32" s="99">
        <f>(BZ$2&lt;'Accom_Phase Schedule'!$C$58)*-$E32/DATEDIF($L$2,'Accom_Phase Schedule'!$C$58,"m")</f>
        <v>0</v>
      </c>
      <c r="CA32" s="99">
        <f>(CA$2&lt;'Accom_Phase Schedule'!$C$58)*-$E32/DATEDIF($L$2,'Accom_Phase Schedule'!$C$58,"m")</f>
        <v>0</v>
      </c>
      <c r="CB32" s="99">
        <f>(CB$2&lt;'Accom_Phase Schedule'!$C$58)*-$E32/DATEDIF($L$2,'Accom_Phase Schedule'!$C$58,"m")</f>
        <v>0</v>
      </c>
      <c r="CC32" s="99">
        <f>(CC$2&lt;'Accom_Phase Schedule'!$C$58)*-$E32/DATEDIF($L$2,'Accom_Phase Schedule'!$C$58,"m")</f>
        <v>0</v>
      </c>
      <c r="CD32" s="99">
        <f>(CD$2&lt;'Accom_Phase Schedule'!$C$58)*-$E32/DATEDIF($L$2,'Accom_Phase Schedule'!$C$58,"m")</f>
        <v>0</v>
      </c>
      <c r="CE32" s="99">
        <f>(CE$2&lt;'Accom_Phase Schedule'!$C$58)*-$E32/DATEDIF($L$2,'Accom_Phase Schedule'!$C$58,"m")</f>
        <v>0</v>
      </c>
      <c r="CF32" s="99">
        <f>(CF$2&lt;'Accom_Phase Schedule'!$C$58)*-$E32/DATEDIF($L$2,'Accom_Phase Schedule'!$C$58,"m")</f>
        <v>0</v>
      </c>
      <c r="CG32" s="99">
        <f>(CG$2&lt;'Accom_Phase Schedule'!$C$58)*-$E32/DATEDIF($L$2,'Accom_Phase Schedule'!$C$58,"m")</f>
        <v>0</v>
      </c>
      <c r="CH32" s="99">
        <f>(CH$2&lt;'Accom_Phase Schedule'!$C$58)*-$E32/DATEDIF($L$2,'Accom_Phase Schedule'!$C$58,"m")</f>
        <v>0</v>
      </c>
      <c r="CI32" s="99">
        <f>(CI$2&lt;'Accom_Phase Schedule'!$C$58)*-$E32/DATEDIF($L$2,'Accom_Phase Schedule'!$C$58,"m")</f>
        <v>0</v>
      </c>
      <c r="CJ32" s="99">
        <f>(CJ$2&lt;'Accom_Phase Schedule'!$C$58)*-$E32/DATEDIF($L$2,'Accom_Phase Schedule'!$C$58,"m")</f>
        <v>0</v>
      </c>
      <c r="CK32" s="99">
        <f>(CK$2&lt;'Accom_Phase Schedule'!$C$58)*-$E32/DATEDIF($L$2,'Accom_Phase Schedule'!$C$58,"m")</f>
        <v>0</v>
      </c>
      <c r="CL32" s="99">
        <f>(CL$2&lt;'Accom_Phase Schedule'!$C$58)*-$E32/DATEDIF($L$2,'Accom_Phase Schedule'!$C$58,"m")</f>
        <v>0</v>
      </c>
      <c r="CM32" s="99">
        <f>(CM$2&lt;'Accom_Phase Schedule'!$C$58)*-$E32/DATEDIF($L$2,'Accom_Phase Schedule'!$C$58,"m")</f>
        <v>0</v>
      </c>
      <c r="CN32" s="99">
        <f>(CN$2&lt;'Accom_Phase Schedule'!$C$58)*-$E32/DATEDIF($L$2,'Accom_Phase Schedule'!$C$58,"m")</f>
        <v>0</v>
      </c>
      <c r="CO32" s="99">
        <f>(CO$2&lt;'Accom_Phase Schedule'!$C$58)*-$E32/DATEDIF($L$2,'Accom_Phase Schedule'!$C$58,"m")</f>
        <v>0</v>
      </c>
      <c r="CP32" s="99">
        <f>(CP$2&lt;'Accom_Phase Schedule'!$C$58)*-$E32/DATEDIF($L$2,'Accom_Phase Schedule'!$C$58,"m")</f>
        <v>0</v>
      </c>
      <c r="CQ32" s="99">
        <f>(CQ$2&lt;'Accom_Phase Schedule'!$C$58)*-$E32/DATEDIF($L$2,'Accom_Phase Schedule'!$C$58,"m")</f>
        <v>0</v>
      </c>
      <c r="CR32" s="99">
        <f>(CR$2&lt;'Accom_Phase Schedule'!$C$58)*-$E32/DATEDIF($L$2,'Accom_Phase Schedule'!$C$58,"m")</f>
        <v>0</v>
      </c>
      <c r="CS32" s="99">
        <f>(CS$2&lt;'Accom_Phase Schedule'!$C$58)*-$E32/DATEDIF($L$2,'Accom_Phase Schedule'!$C$58,"m")</f>
        <v>0</v>
      </c>
      <c r="CT32" s="99">
        <f>(CT$2&lt;'Accom_Phase Schedule'!$C$58)*-$E32/DATEDIF($L$2,'Accom_Phase Schedule'!$C$58,"m")</f>
        <v>0</v>
      </c>
      <c r="CU32" s="99">
        <f>(CU$2&lt;'Accom_Phase Schedule'!$C$58)*-$E32/DATEDIF($L$2,'Accom_Phase Schedule'!$C$58,"m")</f>
        <v>0</v>
      </c>
    </row>
    <row r="33" spans="2:99" x14ac:dyDescent="0.25">
      <c r="B33" s="5" t="s">
        <v>173</v>
      </c>
      <c r="C33" s="7">
        <v>3.0000000000000001E-3</v>
      </c>
      <c r="D33" s="5" t="s">
        <v>167</v>
      </c>
      <c r="E33" s="5">
        <f>C33*$E$66</f>
        <v>286500</v>
      </c>
      <c r="H33" s="1" t="str">
        <f t="shared" si="57"/>
        <v>Civil Engineering</v>
      </c>
      <c r="I33" s="2">
        <f t="shared" si="56"/>
        <v>-286500</v>
      </c>
      <c r="L33" s="1">
        <f>(L$2&lt;'Accom_Phase Schedule'!$C$58)*-$E33/DATEDIF($L$2,'Accom_Phase Schedule'!$C$58,"m")</f>
        <v>-71625</v>
      </c>
      <c r="M33" s="1">
        <f>(M$2&lt;'Accom_Phase Schedule'!$C$58)*-$E33/DATEDIF($L$2,'Accom_Phase Schedule'!$C$58,"m")</f>
        <v>-71625</v>
      </c>
      <c r="N33" s="1">
        <f>(N$2&lt;'Accom_Phase Schedule'!$C$58)*-$E33/DATEDIF($L$2,'Accom_Phase Schedule'!$C$58,"m")</f>
        <v>-71625</v>
      </c>
      <c r="O33" s="1">
        <f>(O$2&lt;'Accom_Phase Schedule'!$C$58)*-$E33/DATEDIF($L$2,'Accom_Phase Schedule'!$C$58,"m")</f>
        <v>-71625</v>
      </c>
      <c r="P33" s="1">
        <f>(P$2&lt;'Accom_Phase Schedule'!$C$58)*-$E33/DATEDIF($L$2,'Accom_Phase Schedule'!$C$58,"m")</f>
        <v>0</v>
      </c>
      <c r="Q33" s="1">
        <f>(Q$2&lt;'Accom_Phase Schedule'!$C$58)*-$E33/DATEDIF($L$2,'Accom_Phase Schedule'!$C$58,"m")</f>
        <v>0</v>
      </c>
      <c r="R33" s="1">
        <f>(R$2&lt;'Accom_Phase Schedule'!$C$58)*-$E33/DATEDIF($L$2,'Accom_Phase Schedule'!$C$58,"m")</f>
        <v>0</v>
      </c>
      <c r="S33" s="1">
        <f>(S$2&lt;'Accom_Phase Schedule'!$C$58)*-$E33/DATEDIF($L$2,'Accom_Phase Schedule'!$C$58,"m")</f>
        <v>0</v>
      </c>
      <c r="T33" s="1">
        <f>(T$2&lt;'Accom_Phase Schedule'!$C$58)*-$E33/DATEDIF($L$2,'Accom_Phase Schedule'!$C$58,"m")</f>
        <v>0</v>
      </c>
      <c r="U33" s="1">
        <f>(U$2&lt;'Accom_Phase Schedule'!$C$58)*-$E33/DATEDIF($L$2,'Accom_Phase Schedule'!$C$58,"m")</f>
        <v>0</v>
      </c>
      <c r="V33" s="1">
        <f>(V$2&lt;'Accom_Phase Schedule'!$C$58)*-$E33/DATEDIF($L$2,'Accom_Phase Schedule'!$C$58,"m")</f>
        <v>0</v>
      </c>
      <c r="W33" s="1">
        <f>(W$2&lt;'Accom_Phase Schedule'!$C$58)*-$E33/DATEDIF($L$2,'Accom_Phase Schedule'!$C$58,"m")</f>
        <v>0</v>
      </c>
      <c r="X33" s="1">
        <f>(X$2&lt;'Accom_Phase Schedule'!$C$58)*-$E33/DATEDIF($L$2,'Accom_Phase Schedule'!$C$58,"m")</f>
        <v>0</v>
      </c>
      <c r="Y33" s="1">
        <f>(Y$2&lt;'Accom_Phase Schedule'!$C$58)*-$E33/DATEDIF($L$2,'Accom_Phase Schedule'!$C$58,"m")</f>
        <v>0</v>
      </c>
      <c r="Z33" s="1">
        <f>(Z$2&lt;'Accom_Phase Schedule'!$C$58)*-$E33/DATEDIF($L$2,'Accom_Phase Schedule'!$C$58,"m")</f>
        <v>0</v>
      </c>
      <c r="AA33" s="1">
        <f>(AA$2&lt;'Accom_Phase Schedule'!$C$58)*-$E33/DATEDIF($L$2,'Accom_Phase Schedule'!$C$58,"m")</f>
        <v>0</v>
      </c>
      <c r="AB33" s="1">
        <f>(AB$2&lt;'Accom_Phase Schedule'!$C$58)*-$E33/DATEDIF($L$2,'Accom_Phase Schedule'!$C$58,"m")</f>
        <v>0</v>
      </c>
      <c r="AC33" s="1">
        <f>(AC$2&lt;'Accom_Phase Schedule'!$C$58)*-$E33/DATEDIF($L$2,'Accom_Phase Schedule'!$C$58,"m")</f>
        <v>0</v>
      </c>
      <c r="AD33" s="1">
        <f>(AD$2&lt;'Accom_Phase Schedule'!$C$58)*-$E33/DATEDIF($L$2,'Accom_Phase Schedule'!$C$58,"m")</f>
        <v>0</v>
      </c>
      <c r="AE33" s="1">
        <f>(AE$2&lt;'Accom_Phase Schedule'!$C$58)*-$E33/DATEDIF($L$2,'Accom_Phase Schedule'!$C$58,"m")</f>
        <v>0</v>
      </c>
      <c r="AF33" s="1">
        <f>(AF$2&lt;'Accom_Phase Schedule'!$C$58)*-$E33/DATEDIF($L$2,'Accom_Phase Schedule'!$C$58,"m")</f>
        <v>0</v>
      </c>
      <c r="AG33" s="1">
        <f>(AG$2&lt;'Accom_Phase Schedule'!$C$58)*-$E33/DATEDIF($L$2,'Accom_Phase Schedule'!$C$58,"m")</f>
        <v>0</v>
      </c>
      <c r="AH33" s="1">
        <f>(AH$2&lt;'Accom_Phase Schedule'!$C$58)*-$E33/DATEDIF($L$2,'Accom_Phase Schedule'!$C$58,"m")</f>
        <v>0</v>
      </c>
      <c r="AI33" s="1">
        <f>(AI$2&lt;'Accom_Phase Schedule'!$C$58)*-$E33/DATEDIF($L$2,'Accom_Phase Schedule'!$C$58,"m")</f>
        <v>0</v>
      </c>
      <c r="AJ33" s="1">
        <f>(AJ$2&lt;'Accom_Phase Schedule'!$C$58)*-$E33/DATEDIF($L$2,'Accom_Phase Schedule'!$C$58,"m")</f>
        <v>0</v>
      </c>
      <c r="AK33" s="1">
        <f>(AK$2&lt;'Accom_Phase Schedule'!$C$58)*-$E33/DATEDIF($L$2,'Accom_Phase Schedule'!$C$58,"m")</f>
        <v>0</v>
      </c>
      <c r="AL33" s="1">
        <f>(AL$2&lt;'Accom_Phase Schedule'!$C$58)*-$E33/DATEDIF($L$2,'Accom_Phase Schedule'!$C$58,"m")</f>
        <v>0</v>
      </c>
      <c r="AM33" s="1">
        <f>(AM$2&lt;'Accom_Phase Schedule'!$C$58)*-$E33/DATEDIF($L$2,'Accom_Phase Schedule'!$C$58,"m")</f>
        <v>0</v>
      </c>
      <c r="AN33" s="1">
        <f>(AN$2&lt;'Accom_Phase Schedule'!$C$58)*-$E33/DATEDIF($L$2,'Accom_Phase Schedule'!$C$58,"m")</f>
        <v>0</v>
      </c>
      <c r="AO33" s="1">
        <f>(AO$2&lt;'Accom_Phase Schedule'!$C$58)*-$E33/DATEDIF($L$2,'Accom_Phase Schedule'!$C$58,"m")</f>
        <v>0</v>
      </c>
      <c r="AP33" s="1">
        <f>(AP$2&lt;'Accom_Phase Schedule'!$C$58)*-$E33/DATEDIF($L$2,'Accom_Phase Schedule'!$C$58,"m")</f>
        <v>0</v>
      </c>
      <c r="AQ33" s="1">
        <f>(AQ$2&lt;'Accom_Phase Schedule'!$C$58)*-$E33/DATEDIF($L$2,'Accom_Phase Schedule'!$C$58,"m")</f>
        <v>0</v>
      </c>
      <c r="AR33" s="1">
        <f>(AR$2&lt;'Accom_Phase Schedule'!$C$58)*-$E33/DATEDIF($L$2,'Accom_Phase Schedule'!$C$58,"m")</f>
        <v>0</v>
      </c>
      <c r="AS33" s="1">
        <f>(AS$2&lt;'Accom_Phase Schedule'!$C$58)*-$E33/DATEDIF($L$2,'Accom_Phase Schedule'!$C$58,"m")</f>
        <v>0</v>
      </c>
      <c r="AT33" s="1">
        <f>(AT$2&lt;'Accom_Phase Schedule'!$C$58)*-$E33/DATEDIF($L$2,'Accom_Phase Schedule'!$C$58,"m")</f>
        <v>0</v>
      </c>
      <c r="AU33" s="1">
        <f>(AU$2&lt;'Accom_Phase Schedule'!$C$58)*-$E33/DATEDIF($L$2,'Accom_Phase Schedule'!$C$58,"m")</f>
        <v>0</v>
      </c>
      <c r="AV33" s="1">
        <f>(AV$2&lt;'Accom_Phase Schedule'!$C$58)*-$E33/DATEDIF($L$2,'Accom_Phase Schedule'!$C$58,"m")</f>
        <v>0</v>
      </c>
      <c r="AW33" s="1">
        <f>(AW$2&lt;'Accom_Phase Schedule'!$C$58)*-$E33/DATEDIF($L$2,'Accom_Phase Schedule'!$C$58,"m")</f>
        <v>0</v>
      </c>
      <c r="AX33" s="1">
        <f>(AX$2&lt;'Accom_Phase Schedule'!$C$58)*-$E33/DATEDIF($L$2,'Accom_Phase Schedule'!$C$58,"m")</f>
        <v>0</v>
      </c>
      <c r="AY33" s="1">
        <f>(AY$2&lt;'Accom_Phase Schedule'!$C$58)*-$E33/DATEDIF($L$2,'Accom_Phase Schedule'!$C$58,"m")</f>
        <v>0</v>
      </c>
      <c r="AZ33" s="1">
        <f>(AZ$2&lt;'Accom_Phase Schedule'!$C$58)*-$E33/DATEDIF($L$2,'Accom_Phase Schedule'!$C$58,"m")</f>
        <v>0</v>
      </c>
      <c r="BA33" s="1">
        <f>(BA$2&lt;'Accom_Phase Schedule'!$C$58)*-$E33/DATEDIF($L$2,'Accom_Phase Schedule'!$C$58,"m")</f>
        <v>0</v>
      </c>
      <c r="BB33" s="1">
        <f>(BB$2&lt;'Accom_Phase Schedule'!$C$58)*-$E33/DATEDIF($L$2,'Accom_Phase Schedule'!$C$58,"m")</f>
        <v>0</v>
      </c>
      <c r="BC33" s="1">
        <f>(BC$2&lt;'Accom_Phase Schedule'!$C$58)*-$E33/DATEDIF($L$2,'Accom_Phase Schedule'!$C$58,"m")</f>
        <v>0</v>
      </c>
      <c r="BD33" s="1">
        <f>(BD$2&lt;'Accom_Phase Schedule'!$C$58)*-$E33/DATEDIF($L$2,'Accom_Phase Schedule'!$C$58,"m")</f>
        <v>0</v>
      </c>
      <c r="BE33" s="1">
        <f>(BE$2&lt;'Accom_Phase Schedule'!$C$58)*-$E33/DATEDIF($L$2,'Accom_Phase Schedule'!$C$58,"m")</f>
        <v>0</v>
      </c>
      <c r="BF33" s="1">
        <f>(BF$2&lt;'Accom_Phase Schedule'!$C$58)*-$E33/DATEDIF($L$2,'Accom_Phase Schedule'!$C$58,"m")</f>
        <v>0</v>
      </c>
      <c r="BG33" s="1">
        <f>(BG$2&lt;'Accom_Phase Schedule'!$C$58)*-$E33/DATEDIF($L$2,'Accom_Phase Schedule'!$C$58,"m")</f>
        <v>0</v>
      </c>
      <c r="BH33" s="1">
        <f>(BH$2&lt;'Accom_Phase Schedule'!$C$58)*-$E33/DATEDIF($L$2,'Accom_Phase Schedule'!$C$58,"m")</f>
        <v>0</v>
      </c>
      <c r="BI33" s="1">
        <f>(BI$2&lt;'Accom_Phase Schedule'!$C$58)*-$E33/DATEDIF($L$2,'Accom_Phase Schedule'!$C$58,"m")</f>
        <v>0</v>
      </c>
      <c r="BJ33" s="1">
        <f>(BJ$2&lt;'Accom_Phase Schedule'!$C$58)*-$E33/DATEDIF($L$2,'Accom_Phase Schedule'!$C$58,"m")</f>
        <v>0</v>
      </c>
      <c r="BK33" s="1">
        <f>(BK$2&lt;'Accom_Phase Schedule'!$C$58)*-$E33/DATEDIF($L$2,'Accom_Phase Schedule'!$C$58,"m")</f>
        <v>0</v>
      </c>
      <c r="BL33" s="1">
        <f>(BL$2&lt;'Accom_Phase Schedule'!$C$58)*-$E33/DATEDIF($L$2,'Accom_Phase Schedule'!$C$58,"m")</f>
        <v>0</v>
      </c>
      <c r="BM33" s="1">
        <f>(BM$2&lt;'Accom_Phase Schedule'!$C$58)*-$E33/DATEDIF($L$2,'Accom_Phase Schedule'!$C$58,"m")</f>
        <v>0</v>
      </c>
      <c r="BN33" s="1">
        <f>(BN$2&lt;'Accom_Phase Schedule'!$C$58)*-$E33/DATEDIF($L$2,'Accom_Phase Schedule'!$C$58,"m")</f>
        <v>0</v>
      </c>
      <c r="BO33" s="1">
        <f>(BO$2&lt;'Accom_Phase Schedule'!$C$58)*-$E33/DATEDIF($L$2,'Accom_Phase Schedule'!$C$58,"m")</f>
        <v>0</v>
      </c>
      <c r="BP33" s="1">
        <f>(BP$2&lt;'Accom_Phase Schedule'!$C$58)*-$E33/DATEDIF($L$2,'Accom_Phase Schedule'!$C$58,"m")</f>
        <v>0</v>
      </c>
      <c r="BQ33" s="1">
        <f>(BQ$2&lt;'Accom_Phase Schedule'!$C$58)*-$E33/DATEDIF($L$2,'Accom_Phase Schedule'!$C$58,"m")</f>
        <v>0</v>
      </c>
      <c r="BR33" s="1">
        <f>(BR$2&lt;'Accom_Phase Schedule'!$C$58)*-$E33/DATEDIF($L$2,'Accom_Phase Schedule'!$C$58,"m")</f>
        <v>0</v>
      </c>
      <c r="BS33" s="1">
        <f>(BS$2&lt;'Accom_Phase Schedule'!$C$58)*-$E33/DATEDIF($L$2,'Accom_Phase Schedule'!$C$58,"m")</f>
        <v>0</v>
      </c>
      <c r="BT33" s="1">
        <f>(BT$2&lt;'Accom_Phase Schedule'!$C$58)*-$E33/DATEDIF($L$2,'Accom_Phase Schedule'!$C$58,"m")</f>
        <v>0</v>
      </c>
      <c r="BU33" s="1">
        <f>(BU$2&lt;'Accom_Phase Schedule'!$C$58)*-$E33/DATEDIF($L$2,'Accom_Phase Schedule'!$C$58,"m")</f>
        <v>0</v>
      </c>
      <c r="BV33" s="1">
        <f>(BV$2&lt;'Accom_Phase Schedule'!$C$58)*-$E33/DATEDIF($L$2,'Accom_Phase Schedule'!$C$58,"m")</f>
        <v>0</v>
      </c>
      <c r="BW33" s="1">
        <f>(BW$2&lt;'Accom_Phase Schedule'!$C$58)*-$E33/DATEDIF($L$2,'Accom_Phase Schedule'!$C$58,"m")</f>
        <v>0</v>
      </c>
      <c r="BX33" s="1">
        <f>(BX$2&lt;'Accom_Phase Schedule'!$C$58)*-$E33/DATEDIF($L$2,'Accom_Phase Schedule'!$C$58,"m")</f>
        <v>0</v>
      </c>
      <c r="BY33" s="1">
        <f>(BY$2&lt;'Accom_Phase Schedule'!$C$58)*-$E33/DATEDIF($L$2,'Accom_Phase Schedule'!$C$58,"m")</f>
        <v>0</v>
      </c>
      <c r="BZ33" s="1">
        <f>(BZ$2&lt;'Accom_Phase Schedule'!$C$58)*-$E33/DATEDIF($L$2,'Accom_Phase Schedule'!$C$58,"m")</f>
        <v>0</v>
      </c>
      <c r="CA33" s="1">
        <f>(CA$2&lt;'Accom_Phase Schedule'!$C$58)*-$E33/DATEDIF($L$2,'Accom_Phase Schedule'!$C$58,"m")</f>
        <v>0</v>
      </c>
      <c r="CB33" s="1">
        <f>(CB$2&lt;'Accom_Phase Schedule'!$C$58)*-$E33/DATEDIF($L$2,'Accom_Phase Schedule'!$C$58,"m")</f>
        <v>0</v>
      </c>
      <c r="CC33" s="1">
        <f>(CC$2&lt;'Accom_Phase Schedule'!$C$58)*-$E33/DATEDIF($L$2,'Accom_Phase Schedule'!$C$58,"m")</f>
        <v>0</v>
      </c>
      <c r="CD33" s="1">
        <f>(CD$2&lt;'Accom_Phase Schedule'!$C$58)*-$E33/DATEDIF($L$2,'Accom_Phase Schedule'!$C$58,"m")</f>
        <v>0</v>
      </c>
      <c r="CE33" s="1">
        <f>(CE$2&lt;'Accom_Phase Schedule'!$C$58)*-$E33/DATEDIF($L$2,'Accom_Phase Schedule'!$C$58,"m")</f>
        <v>0</v>
      </c>
      <c r="CF33" s="1">
        <f>(CF$2&lt;'Accom_Phase Schedule'!$C$58)*-$E33/DATEDIF($L$2,'Accom_Phase Schedule'!$C$58,"m")</f>
        <v>0</v>
      </c>
      <c r="CG33" s="1">
        <f>(CG$2&lt;'Accom_Phase Schedule'!$C$58)*-$E33/DATEDIF($L$2,'Accom_Phase Schedule'!$C$58,"m")</f>
        <v>0</v>
      </c>
      <c r="CH33" s="1">
        <f>(CH$2&lt;'Accom_Phase Schedule'!$C$58)*-$E33/DATEDIF($L$2,'Accom_Phase Schedule'!$C$58,"m")</f>
        <v>0</v>
      </c>
      <c r="CI33" s="1">
        <f>(CI$2&lt;'Accom_Phase Schedule'!$C$58)*-$E33/DATEDIF($L$2,'Accom_Phase Schedule'!$C$58,"m")</f>
        <v>0</v>
      </c>
      <c r="CJ33" s="1">
        <f>(CJ$2&lt;'Accom_Phase Schedule'!$C$58)*-$E33/DATEDIF($L$2,'Accom_Phase Schedule'!$C$58,"m")</f>
        <v>0</v>
      </c>
      <c r="CK33" s="1">
        <f>(CK$2&lt;'Accom_Phase Schedule'!$C$58)*-$E33/DATEDIF($L$2,'Accom_Phase Schedule'!$C$58,"m")</f>
        <v>0</v>
      </c>
      <c r="CL33" s="1">
        <f>(CL$2&lt;'Accom_Phase Schedule'!$C$58)*-$E33/DATEDIF($L$2,'Accom_Phase Schedule'!$C$58,"m")</f>
        <v>0</v>
      </c>
      <c r="CM33" s="1">
        <f>(CM$2&lt;'Accom_Phase Schedule'!$C$58)*-$E33/DATEDIF($L$2,'Accom_Phase Schedule'!$C$58,"m")</f>
        <v>0</v>
      </c>
      <c r="CN33" s="1">
        <f>(CN$2&lt;'Accom_Phase Schedule'!$C$58)*-$E33/DATEDIF($L$2,'Accom_Phase Schedule'!$C$58,"m")</f>
        <v>0</v>
      </c>
      <c r="CO33" s="1">
        <f>(CO$2&lt;'Accom_Phase Schedule'!$C$58)*-$E33/DATEDIF($L$2,'Accom_Phase Schedule'!$C$58,"m")</f>
        <v>0</v>
      </c>
      <c r="CP33" s="1">
        <f>(CP$2&lt;'Accom_Phase Schedule'!$C$58)*-$E33/DATEDIF($L$2,'Accom_Phase Schedule'!$C$58,"m")</f>
        <v>0</v>
      </c>
      <c r="CQ33" s="1">
        <f>(CQ$2&lt;'Accom_Phase Schedule'!$C$58)*-$E33/DATEDIF($L$2,'Accom_Phase Schedule'!$C$58,"m")</f>
        <v>0</v>
      </c>
      <c r="CR33" s="1">
        <f>(CR$2&lt;'Accom_Phase Schedule'!$C$58)*-$E33/DATEDIF($L$2,'Accom_Phase Schedule'!$C$58,"m")</f>
        <v>0</v>
      </c>
      <c r="CS33" s="1">
        <f>(CS$2&lt;'Accom_Phase Schedule'!$C$58)*-$E33/DATEDIF($L$2,'Accom_Phase Schedule'!$C$58,"m")</f>
        <v>0</v>
      </c>
      <c r="CT33" s="1">
        <f>(CT$2&lt;'Accom_Phase Schedule'!$C$58)*-$E33/DATEDIF($L$2,'Accom_Phase Schedule'!$C$58,"m")</f>
        <v>0</v>
      </c>
      <c r="CU33" s="1">
        <f>(CU$2&lt;'Accom_Phase Schedule'!$C$58)*-$E33/DATEDIF($L$2,'Accom_Phase Schedule'!$C$58,"m")</f>
        <v>0</v>
      </c>
    </row>
    <row r="34" spans="2:99" x14ac:dyDescent="0.25">
      <c r="B34" s="5" t="s">
        <v>174</v>
      </c>
      <c r="C34" s="7">
        <v>3.5000000000000001E-3</v>
      </c>
      <c r="D34" s="5" t="s">
        <v>167</v>
      </c>
      <c r="E34" s="5">
        <f>C34*$E$66</f>
        <v>334250</v>
      </c>
      <c r="H34" s="99" t="str">
        <f t="shared" si="57"/>
        <v>Quanity Surveyance</v>
      </c>
      <c r="I34" s="100">
        <f t="shared" si="56"/>
        <v>-334250</v>
      </c>
      <c r="J34" s="99"/>
      <c r="K34" s="99"/>
      <c r="L34" s="99">
        <f>(L$2&lt;'Accom_Phase Schedule'!$C$58)*-$E34/DATEDIF($L$2,'Accom_Phase Schedule'!$C$58,"m")</f>
        <v>-83562.5</v>
      </c>
      <c r="M34" s="99">
        <f>(M$2&lt;'Accom_Phase Schedule'!$C$58)*-$E34/DATEDIF($L$2,'Accom_Phase Schedule'!$C$58,"m")</f>
        <v>-83562.5</v>
      </c>
      <c r="N34" s="99">
        <f>(N$2&lt;'Accom_Phase Schedule'!$C$58)*-$E34/DATEDIF($L$2,'Accom_Phase Schedule'!$C$58,"m")</f>
        <v>-83562.5</v>
      </c>
      <c r="O34" s="99">
        <f>(O$2&lt;'Accom_Phase Schedule'!$C$58)*-$E34/DATEDIF($L$2,'Accom_Phase Schedule'!$C$58,"m")</f>
        <v>-83562.5</v>
      </c>
      <c r="P34" s="99">
        <f>(P$2&lt;'Accom_Phase Schedule'!$C$58)*-$E34/DATEDIF($L$2,'Accom_Phase Schedule'!$C$58,"m")</f>
        <v>0</v>
      </c>
      <c r="Q34" s="99">
        <f>(Q$2&lt;'Accom_Phase Schedule'!$C$58)*-$E34/DATEDIF($L$2,'Accom_Phase Schedule'!$C$58,"m")</f>
        <v>0</v>
      </c>
      <c r="R34" s="99">
        <f>(R$2&lt;'Accom_Phase Schedule'!$C$58)*-$E34/DATEDIF($L$2,'Accom_Phase Schedule'!$C$58,"m")</f>
        <v>0</v>
      </c>
      <c r="S34" s="99">
        <f>(S$2&lt;'Accom_Phase Schedule'!$C$58)*-$E34/DATEDIF($L$2,'Accom_Phase Schedule'!$C$58,"m")</f>
        <v>0</v>
      </c>
      <c r="T34" s="99">
        <f>(T$2&lt;'Accom_Phase Schedule'!$C$58)*-$E34/DATEDIF($L$2,'Accom_Phase Schedule'!$C$58,"m")</f>
        <v>0</v>
      </c>
      <c r="U34" s="99">
        <f>(U$2&lt;'Accom_Phase Schedule'!$C$58)*-$E34/DATEDIF($L$2,'Accom_Phase Schedule'!$C$58,"m")</f>
        <v>0</v>
      </c>
      <c r="V34" s="99">
        <f>(V$2&lt;'Accom_Phase Schedule'!$C$58)*-$E34/DATEDIF($L$2,'Accom_Phase Schedule'!$C$58,"m")</f>
        <v>0</v>
      </c>
      <c r="W34" s="99">
        <f>(W$2&lt;'Accom_Phase Schedule'!$C$58)*-$E34/DATEDIF($L$2,'Accom_Phase Schedule'!$C$58,"m")</f>
        <v>0</v>
      </c>
      <c r="X34" s="99">
        <f>(X$2&lt;'Accom_Phase Schedule'!$C$58)*-$E34/DATEDIF($L$2,'Accom_Phase Schedule'!$C$58,"m")</f>
        <v>0</v>
      </c>
      <c r="Y34" s="99">
        <f>(Y$2&lt;'Accom_Phase Schedule'!$C$58)*-$E34/DATEDIF($L$2,'Accom_Phase Schedule'!$C$58,"m")</f>
        <v>0</v>
      </c>
      <c r="Z34" s="99">
        <f>(Z$2&lt;'Accom_Phase Schedule'!$C$58)*-$E34/DATEDIF($L$2,'Accom_Phase Schedule'!$C$58,"m")</f>
        <v>0</v>
      </c>
      <c r="AA34" s="99">
        <f>(AA$2&lt;'Accom_Phase Schedule'!$C$58)*-$E34/DATEDIF($L$2,'Accom_Phase Schedule'!$C$58,"m")</f>
        <v>0</v>
      </c>
      <c r="AB34" s="99">
        <f>(AB$2&lt;'Accom_Phase Schedule'!$C$58)*-$E34/DATEDIF($L$2,'Accom_Phase Schedule'!$C$58,"m")</f>
        <v>0</v>
      </c>
      <c r="AC34" s="99">
        <f>(AC$2&lt;'Accom_Phase Schedule'!$C$58)*-$E34/DATEDIF($L$2,'Accom_Phase Schedule'!$C$58,"m")</f>
        <v>0</v>
      </c>
      <c r="AD34" s="99">
        <f>(AD$2&lt;'Accom_Phase Schedule'!$C$58)*-$E34/DATEDIF($L$2,'Accom_Phase Schedule'!$C$58,"m")</f>
        <v>0</v>
      </c>
      <c r="AE34" s="99">
        <f>(AE$2&lt;'Accom_Phase Schedule'!$C$58)*-$E34/DATEDIF($L$2,'Accom_Phase Schedule'!$C$58,"m")</f>
        <v>0</v>
      </c>
      <c r="AF34" s="99">
        <f>(AF$2&lt;'Accom_Phase Schedule'!$C$58)*-$E34/DATEDIF($L$2,'Accom_Phase Schedule'!$C$58,"m")</f>
        <v>0</v>
      </c>
      <c r="AG34" s="99">
        <f>(AG$2&lt;'Accom_Phase Schedule'!$C$58)*-$E34/DATEDIF($L$2,'Accom_Phase Schedule'!$C$58,"m")</f>
        <v>0</v>
      </c>
      <c r="AH34" s="99">
        <f>(AH$2&lt;'Accom_Phase Schedule'!$C$58)*-$E34/DATEDIF($L$2,'Accom_Phase Schedule'!$C$58,"m")</f>
        <v>0</v>
      </c>
      <c r="AI34" s="99">
        <f>(AI$2&lt;'Accom_Phase Schedule'!$C$58)*-$E34/DATEDIF($L$2,'Accom_Phase Schedule'!$C$58,"m")</f>
        <v>0</v>
      </c>
      <c r="AJ34" s="99">
        <f>(AJ$2&lt;'Accom_Phase Schedule'!$C$58)*-$E34/DATEDIF($L$2,'Accom_Phase Schedule'!$C$58,"m")</f>
        <v>0</v>
      </c>
      <c r="AK34" s="99">
        <f>(AK$2&lt;'Accom_Phase Schedule'!$C$58)*-$E34/DATEDIF($L$2,'Accom_Phase Schedule'!$C$58,"m")</f>
        <v>0</v>
      </c>
      <c r="AL34" s="99">
        <f>(AL$2&lt;'Accom_Phase Schedule'!$C$58)*-$E34/DATEDIF($L$2,'Accom_Phase Schedule'!$C$58,"m")</f>
        <v>0</v>
      </c>
      <c r="AM34" s="99">
        <f>(AM$2&lt;'Accom_Phase Schedule'!$C$58)*-$E34/DATEDIF($L$2,'Accom_Phase Schedule'!$C$58,"m")</f>
        <v>0</v>
      </c>
      <c r="AN34" s="99">
        <f>(AN$2&lt;'Accom_Phase Schedule'!$C$58)*-$E34/DATEDIF($L$2,'Accom_Phase Schedule'!$C$58,"m")</f>
        <v>0</v>
      </c>
      <c r="AO34" s="99">
        <f>(AO$2&lt;'Accom_Phase Schedule'!$C$58)*-$E34/DATEDIF($L$2,'Accom_Phase Schedule'!$C$58,"m")</f>
        <v>0</v>
      </c>
      <c r="AP34" s="99">
        <f>(AP$2&lt;'Accom_Phase Schedule'!$C$58)*-$E34/DATEDIF($L$2,'Accom_Phase Schedule'!$C$58,"m")</f>
        <v>0</v>
      </c>
      <c r="AQ34" s="99">
        <f>(AQ$2&lt;'Accom_Phase Schedule'!$C$58)*-$E34/DATEDIF($L$2,'Accom_Phase Schedule'!$C$58,"m")</f>
        <v>0</v>
      </c>
      <c r="AR34" s="99">
        <f>(AR$2&lt;'Accom_Phase Schedule'!$C$58)*-$E34/DATEDIF($L$2,'Accom_Phase Schedule'!$C$58,"m")</f>
        <v>0</v>
      </c>
      <c r="AS34" s="99">
        <f>(AS$2&lt;'Accom_Phase Schedule'!$C$58)*-$E34/DATEDIF($L$2,'Accom_Phase Schedule'!$C$58,"m")</f>
        <v>0</v>
      </c>
      <c r="AT34" s="99">
        <f>(AT$2&lt;'Accom_Phase Schedule'!$C$58)*-$E34/DATEDIF($L$2,'Accom_Phase Schedule'!$C$58,"m")</f>
        <v>0</v>
      </c>
      <c r="AU34" s="99">
        <f>(AU$2&lt;'Accom_Phase Schedule'!$C$58)*-$E34/DATEDIF($L$2,'Accom_Phase Schedule'!$C$58,"m")</f>
        <v>0</v>
      </c>
      <c r="AV34" s="99">
        <f>(AV$2&lt;'Accom_Phase Schedule'!$C$58)*-$E34/DATEDIF($L$2,'Accom_Phase Schedule'!$C$58,"m")</f>
        <v>0</v>
      </c>
      <c r="AW34" s="99">
        <f>(AW$2&lt;'Accom_Phase Schedule'!$C$58)*-$E34/DATEDIF($L$2,'Accom_Phase Schedule'!$C$58,"m")</f>
        <v>0</v>
      </c>
      <c r="AX34" s="99">
        <f>(AX$2&lt;'Accom_Phase Schedule'!$C$58)*-$E34/DATEDIF($L$2,'Accom_Phase Schedule'!$C$58,"m")</f>
        <v>0</v>
      </c>
      <c r="AY34" s="99">
        <f>(AY$2&lt;'Accom_Phase Schedule'!$C$58)*-$E34/DATEDIF($L$2,'Accom_Phase Schedule'!$C$58,"m")</f>
        <v>0</v>
      </c>
      <c r="AZ34" s="99">
        <f>(AZ$2&lt;'Accom_Phase Schedule'!$C$58)*-$E34/DATEDIF($L$2,'Accom_Phase Schedule'!$C$58,"m")</f>
        <v>0</v>
      </c>
      <c r="BA34" s="99">
        <f>(BA$2&lt;'Accom_Phase Schedule'!$C$58)*-$E34/DATEDIF($L$2,'Accom_Phase Schedule'!$C$58,"m")</f>
        <v>0</v>
      </c>
      <c r="BB34" s="99">
        <f>(BB$2&lt;'Accom_Phase Schedule'!$C$58)*-$E34/DATEDIF($L$2,'Accom_Phase Schedule'!$C$58,"m")</f>
        <v>0</v>
      </c>
      <c r="BC34" s="99">
        <f>(BC$2&lt;'Accom_Phase Schedule'!$C$58)*-$E34/DATEDIF($L$2,'Accom_Phase Schedule'!$C$58,"m")</f>
        <v>0</v>
      </c>
      <c r="BD34" s="99">
        <f>(BD$2&lt;'Accom_Phase Schedule'!$C$58)*-$E34/DATEDIF($L$2,'Accom_Phase Schedule'!$C$58,"m")</f>
        <v>0</v>
      </c>
      <c r="BE34" s="99">
        <f>(BE$2&lt;'Accom_Phase Schedule'!$C$58)*-$E34/DATEDIF($L$2,'Accom_Phase Schedule'!$C$58,"m")</f>
        <v>0</v>
      </c>
      <c r="BF34" s="99">
        <f>(BF$2&lt;'Accom_Phase Schedule'!$C$58)*-$E34/DATEDIF($L$2,'Accom_Phase Schedule'!$C$58,"m")</f>
        <v>0</v>
      </c>
      <c r="BG34" s="99">
        <f>(BG$2&lt;'Accom_Phase Schedule'!$C$58)*-$E34/DATEDIF($L$2,'Accom_Phase Schedule'!$C$58,"m")</f>
        <v>0</v>
      </c>
      <c r="BH34" s="99">
        <f>(BH$2&lt;'Accom_Phase Schedule'!$C$58)*-$E34/DATEDIF($L$2,'Accom_Phase Schedule'!$C$58,"m")</f>
        <v>0</v>
      </c>
      <c r="BI34" s="99">
        <f>(BI$2&lt;'Accom_Phase Schedule'!$C$58)*-$E34/DATEDIF($L$2,'Accom_Phase Schedule'!$C$58,"m")</f>
        <v>0</v>
      </c>
      <c r="BJ34" s="99">
        <f>(BJ$2&lt;'Accom_Phase Schedule'!$C$58)*-$E34/DATEDIF($L$2,'Accom_Phase Schedule'!$C$58,"m")</f>
        <v>0</v>
      </c>
      <c r="BK34" s="99">
        <f>(BK$2&lt;'Accom_Phase Schedule'!$C$58)*-$E34/DATEDIF($L$2,'Accom_Phase Schedule'!$C$58,"m")</f>
        <v>0</v>
      </c>
      <c r="BL34" s="99">
        <f>(BL$2&lt;'Accom_Phase Schedule'!$C$58)*-$E34/DATEDIF($L$2,'Accom_Phase Schedule'!$C$58,"m")</f>
        <v>0</v>
      </c>
      <c r="BM34" s="99">
        <f>(BM$2&lt;'Accom_Phase Schedule'!$C$58)*-$E34/DATEDIF($L$2,'Accom_Phase Schedule'!$C$58,"m")</f>
        <v>0</v>
      </c>
      <c r="BN34" s="99">
        <f>(BN$2&lt;'Accom_Phase Schedule'!$C$58)*-$E34/DATEDIF($L$2,'Accom_Phase Schedule'!$C$58,"m")</f>
        <v>0</v>
      </c>
      <c r="BO34" s="99">
        <f>(BO$2&lt;'Accom_Phase Schedule'!$C$58)*-$E34/DATEDIF($L$2,'Accom_Phase Schedule'!$C$58,"m")</f>
        <v>0</v>
      </c>
      <c r="BP34" s="99">
        <f>(BP$2&lt;'Accom_Phase Schedule'!$C$58)*-$E34/DATEDIF($L$2,'Accom_Phase Schedule'!$C$58,"m")</f>
        <v>0</v>
      </c>
      <c r="BQ34" s="99">
        <f>(BQ$2&lt;'Accom_Phase Schedule'!$C$58)*-$E34/DATEDIF($L$2,'Accom_Phase Schedule'!$C$58,"m")</f>
        <v>0</v>
      </c>
      <c r="BR34" s="99">
        <f>(BR$2&lt;'Accom_Phase Schedule'!$C$58)*-$E34/DATEDIF($L$2,'Accom_Phase Schedule'!$C$58,"m")</f>
        <v>0</v>
      </c>
      <c r="BS34" s="99">
        <f>(BS$2&lt;'Accom_Phase Schedule'!$C$58)*-$E34/DATEDIF($L$2,'Accom_Phase Schedule'!$C$58,"m")</f>
        <v>0</v>
      </c>
      <c r="BT34" s="99">
        <f>(BT$2&lt;'Accom_Phase Schedule'!$C$58)*-$E34/DATEDIF($L$2,'Accom_Phase Schedule'!$C$58,"m")</f>
        <v>0</v>
      </c>
      <c r="BU34" s="99">
        <f>(BU$2&lt;'Accom_Phase Schedule'!$C$58)*-$E34/DATEDIF($L$2,'Accom_Phase Schedule'!$C$58,"m")</f>
        <v>0</v>
      </c>
      <c r="BV34" s="99">
        <f>(BV$2&lt;'Accom_Phase Schedule'!$C$58)*-$E34/DATEDIF($L$2,'Accom_Phase Schedule'!$C$58,"m")</f>
        <v>0</v>
      </c>
      <c r="BW34" s="99">
        <f>(BW$2&lt;'Accom_Phase Schedule'!$C$58)*-$E34/DATEDIF($L$2,'Accom_Phase Schedule'!$C$58,"m")</f>
        <v>0</v>
      </c>
      <c r="BX34" s="99">
        <f>(BX$2&lt;'Accom_Phase Schedule'!$C$58)*-$E34/DATEDIF($L$2,'Accom_Phase Schedule'!$C$58,"m")</f>
        <v>0</v>
      </c>
      <c r="BY34" s="99">
        <f>(BY$2&lt;'Accom_Phase Schedule'!$C$58)*-$E34/DATEDIF($L$2,'Accom_Phase Schedule'!$C$58,"m")</f>
        <v>0</v>
      </c>
      <c r="BZ34" s="99">
        <f>(BZ$2&lt;'Accom_Phase Schedule'!$C$58)*-$E34/DATEDIF($L$2,'Accom_Phase Schedule'!$C$58,"m")</f>
        <v>0</v>
      </c>
      <c r="CA34" s="99">
        <f>(CA$2&lt;'Accom_Phase Schedule'!$C$58)*-$E34/DATEDIF($L$2,'Accom_Phase Schedule'!$C$58,"m")</f>
        <v>0</v>
      </c>
      <c r="CB34" s="99">
        <f>(CB$2&lt;'Accom_Phase Schedule'!$C$58)*-$E34/DATEDIF($L$2,'Accom_Phase Schedule'!$C$58,"m")</f>
        <v>0</v>
      </c>
      <c r="CC34" s="99">
        <f>(CC$2&lt;'Accom_Phase Schedule'!$C$58)*-$E34/DATEDIF($L$2,'Accom_Phase Schedule'!$C$58,"m")</f>
        <v>0</v>
      </c>
      <c r="CD34" s="99">
        <f>(CD$2&lt;'Accom_Phase Schedule'!$C$58)*-$E34/DATEDIF($L$2,'Accom_Phase Schedule'!$C$58,"m")</f>
        <v>0</v>
      </c>
      <c r="CE34" s="99">
        <f>(CE$2&lt;'Accom_Phase Schedule'!$C$58)*-$E34/DATEDIF($L$2,'Accom_Phase Schedule'!$C$58,"m")</f>
        <v>0</v>
      </c>
      <c r="CF34" s="99">
        <f>(CF$2&lt;'Accom_Phase Schedule'!$C$58)*-$E34/DATEDIF($L$2,'Accom_Phase Schedule'!$C$58,"m")</f>
        <v>0</v>
      </c>
      <c r="CG34" s="99">
        <f>(CG$2&lt;'Accom_Phase Schedule'!$C$58)*-$E34/DATEDIF($L$2,'Accom_Phase Schedule'!$C$58,"m")</f>
        <v>0</v>
      </c>
      <c r="CH34" s="99">
        <f>(CH$2&lt;'Accom_Phase Schedule'!$C$58)*-$E34/DATEDIF($L$2,'Accom_Phase Schedule'!$C$58,"m")</f>
        <v>0</v>
      </c>
      <c r="CI34" s="99">
        <f>(CI$2&lt;'Accom_Phase Schedule'!$C$58)*-$E34/DATEDIF($L$2,'Accom_Phase Schedule'!$C$58,"m")</f>
        <v>0</v>
      </c>
      <c r="CJ34" s="99">
        <f>(CJ$2&lt;'Accom_Phase Schedule'!$C$58)*-$E34/DATEDIF($L$2,'Accom_Phase Schedule'!$C$58,"m")</f>
        <v>0</v>
      </c>
      <c r="CK34" s="99">
        <f>(CK$2&lt;'Accom_Phase Schedule'!$C$58)*-$E34/DATEDIF($L$2,'Accom_Phase Schedule'!$C$58,"m")</f>
        <v>0</v>
      </c>
      <c r="CL34" s="99">
        <f>(CL$2&lt;'Accom_Phase Schedule'!$C$58)*-$E34/DATEDIF($L$2,'Accom_Phase Schedule'!$C$58,"m")</f>
        <v>0</v>
      </c>
      <c r="CM34" s="99">
        <f>(CM$2&lt;'Accom_Phase Schedule'!$C$58)*-$E34/DATEDIF($L$2,'Accom_Phase Schedule'!$C$58,"m")</f>
        <v>0</v>
      </c>
      <c r="CN34" s="99">
        <f>(CN$2&lt;'Accom_Phase Schedule'!$C$58)*-$E34/DATEDIF($L$2,'Accom_Phase Schedule'!$C$58,"m")</f>
        <v>0</v>
      </c>
      <c r="CO34" s="99">
        <f>(CO$2&lt;'Accom_Phase Schedule'!$C$58)*-$E34/DATEDIF($L$2,'Accom_Phase Schedule'!$C$58,"m")</f>
        <v>0</v>
      </c>
      <c r="CP34" s="99">
        <f>(CP$2&lt;'Accom_Phase Schedule'!$C$58)*-$E34/DATEDIF($L$2,'Accom_Phase Schedule'!$C$58,"m")</f>
        <v>0</v>
      </c>
      <c r="CQ34" s="99">
        <f>(CQ$2&lt;'Accom_Phase Schedule'!$C$58)*-$E34/DATEDIF($L$2,'Accom_Phase Schedule'!$C$58,"m")</f>
        <v>0</v>
      </c>
      <c r="CR34" s="99">
        <f>(CR$2&lt;'Accom_Phase Schedule'!$C$58)*-$E34/DATEDIF($L$2,'Accom_Phase Schedule'!$C$58,"m")</f>
        <v>0</v>
      </c>
      <c r="CS34" s="99">
        <f>(CS$2&lt;'Accom_Phase Schedule'!$C$58)*-$E34/DATEDIF($L$2,'Accom_Phase Schedule'!$C$58,"m")</f>
        <v>0</v>
      </c>
      <c r="CT34" s="99">
        <f>(CT$2&lt;'Accom_Phase Schedule'!$C$58)*-$E34/DATEDIF($L$2,'Accom_Phase Schedule'!$C$58,"m")</f>
        <v>0</v>
      </c>
      <c r="CU34" s="99">
        <f>(CU$2&lt;'Accom_Phase Schedule'!$C$58)*-$E34/DATEDIF($L$2,'Accom_Phase Schedule'!$C$58,"m")</f>
        <v>0</v>
      </c>
    </row>
    <row r="35" spans="2:99" x14ac:dyDescent="0.25">
      <c r="B35" s="5" t="s">
        <v>175</v>
      </c>
      <c r="C35" s="6">
        <v>250</v>
      </c>
      <c r="D35" s="5" t="s">
        <v>9</v>
      </c>
      <c r="E35" s="5">
        <f>C35*'Accom_Phase Schedule'!$C$45</f>
        <v>125000</v>
      </c>
      <c r="H35" s="1" t="str">
        <f t="shared" si="57"/>
        <v>Fire Cert</v>
      </c>
      <c r="I35" s="2">
        <f t="shared" si="56"/>
        <v>-125000</v>
      </c>
      <c r="L35" s="1">
        <f>(L$2&lt;'Accom_Phase Schedule'!$C$58)*-$E35/DATEDIF($L$2,'Accom_Phase Schedule'!$C$58,"m")</f>
        <v>-31250</v>
      </c>
      <c r="M35" s="1">
        <f>(M$2&lt;'Accom_Phase Schedule'!$C$58)*-$E35/DATEDIF($L$2,'Accom_Phase Schedule'!$C$58,"m")</f>
        <v>-31250</v>
      </c>
      <c r="N35" s="1">
        <f>(N$2&lt;'Accom_Phase Schedule'!$C$58)*-$E35/DATEDIF($L$2,'Accom_Phase Schedule'!$C$58,"m")</f>
        <v>-31250</v>
      </c>
      <c r="O35" s="1">
        <f>(O$2&lt;'Accom_Phase Schedule'!$C$58)*-$E35/DATEDIF($L$2,'Accom_Phase Schedule'!$C$58,"m")</f>
        <v>-31250</v>
      </c>
      <c r="P35" s="1">
        <f>(P$2&lt;'Accom_Phase Schedule'!$C$58)*-$E35/DATEDIF($L$2,'Accom_Phase Schedule'!$C$58,"m")</f>
        <v>0</v>
      </c>
      <c r="Q35" s="1">
        <f>(Q$2&lt;'Accom_Phase Schedule'!$C$58)*-$E35/DATEDIF($L$2,'Accom_Phase Schedule'!$C$58,"m")</f>
        <v>0</v>
      </c>
      <c r="R35" s="1">
        <f>(R$2&lt;'Accom_Phase Schedule'!$C$58)*-$E35/DATEDIF($L$2,'Accom_Phase Schedule'!$C$58,"m")</f>
        <v>0</v>
      </c>
      <c r="S35" s="1">
        <f>(S$2&lt;'Accom_Phase Schedule'!$C$58)*-$E35/DATEDIF($L$2,'Accom_Phase Schedule'!$C$58,"m")</f>
        <v>0</v>
      </c>
      <c r="T35" s="1">
        <f>(T$2&lt;'Accom_Phase Schedule'!$C$58)*-$E35/DATEDIF($L$2,'Accom_Phase Schedule'!$C$58,"m")</f>
        <v>0</v>
      </c>
      <c r="U35" s="1">
        <f>(U$2&lt;'Accom_Phase Schedule'!$C$58)*-$E35/DATEDIF($L$2,'Accom_Phase Schedule'!$C$58,"m")</f>
        <v>0</v>
      </c>
      <c r="V35" s="1">
        <f>(V$2&lt;'Accom_Phase Schedule'!$C$58)*-$E35/DATEDIF($L$2,'Accom_Phase Schedule'!$C$58,"m")</f>
        <v>0</v>
      </c>
      <c r="W35" s="1">
        <f>(W$2&lt;'Accom_Phase Schedule'!$C$58)*-$E35/DATEDIF($L$2,'Accom_Phase Schedule'!$C$58,"m")</f>
        <v>0</v>
      </c>
      <c r="X35" s="1">
        <f>(X$2&lt;'Accom_Phase Schedule'!$C$58)*-$E35/DATEDIF($L$2,'Accom_Phase Schedule'!$C$58,"m")</f>
        <v>0</v>
      </c>
      <c r="Y35" s="1">
        <f>(Y$2&lt;'Accom_Phase Schedule'!$C$58)*-$E35/DATEDIF($L$2,'Accom_Phase Schedule'!$C$58,"m")</f>
        <v>0</v>
      </c>
      <c r="Z35" s="1">
        <f>(Z$2&lt;'Accom_Phase Schedule'!$C$58)*-$E35/DATEDIF($L$2,'Accom_Phase Schedule'!$C$58,"m")</f>
        <v>0</v>
      </c>
      <c r="AA35" s="1">
        <f>(AA$2&lt;'Accom_Phase Schedule'!$C$58)*-$E35/DATEDIF($L$2,'Accom_Phase Schedule'!$C$58,"m")</f>
        <v>0</v>
      </c>
      <c r="AB35" s="1">
        <f>(AB$2&lt;'Accom_Phase Schedule'!$C$58)*-$E35/DATEDIF($L$2,'Accom_Phase Schedule'!$C$58,"m")</f>
        <v>0</v>
      </c>
      <c r="AC35" s="1">
        <f>(AC$2&lt;'Accom_Phase Schedule'!$C$58)*-$E35/DATEDIF($L$2,'Accom_Phase Schedule'!$C$58,"m")</f>
        <v>0</v>
      </c>
      <c r="AD35" s="1">
        <f>(AD$2&lt;'Accom_Phase Schedule'!$C$58)*-$E35/DATEDIF($L$2,'Accom_Phase Schedule'!$C$58,"m")</f>
        <v>0</v>
      </c>
      <c r="AE35" s="1">
        <f>(AE$2&lt;'Accom_Phase Schedule'!$C$58)*-$E35/DATEDIF($L$2,'Accom_Phase Schedule'!$C$58,"m")</f>
        <v>0</v>
      </c>
      <c r="AF35" s="1">
        <f>(AF$2&lt;'Accom_Phase Schedule'!$C$58)*-$E35/DATEDIF($L$2,'Accom_Phase Schedule'!$C$58,"m")</f>
        <v>0</v>
      </c>
      <c r="AG35" s="1">
        <f>(AG$2&lt;'Accom_Phase Schedule'!$C$58)*-$E35/DATEDIF($L$2,'Accom_Phase Schedule'!$C$58,"m")</f>
        <v>0</v>
      </c>
      <c r="AH35" s="1">
        <f>(AH$2&lt;'Accom_Phase Schedule'!$C$58)*-$E35/DATEDIF($L$2,'Accom_Phase Schedule'!$C$58,"m")</f>
        <v>0</v>
      </c>
      <c r="AI35" s="1">
        <f>(AI$2&lt;'Accom_Phase Schedule'!$C$58)*-$E35/DATEDIF($L$2,'Accom_Phase Schedule'!$C$58,"m")</f>
        <v>0</v>
      </c>
      <c r="AJ35" s="1">
        <f>(AJ$2&lt;'Accom_Phase Schedule'!$C$58)*-$E35/DATEDIF($L$2,'Accom_Phase Schedule'!$C$58,"m")</f>
        <v>0</v>
      </c>
      <c r="AK35" s="1">
        <f>(AK$2&lt;'Accom_Phase Schedule'!$C$58)*-$E35/DATEDIF($L$2,'Accom_Phase Schedule'!$C$58,"m")</f>
        <v>0</v>
      </c>
      <c r="AL35" s="1">
        <f>(AL$2&lt;'Accom_Phase Schedule'!$C$58)*-$E35/DATEDIF($L$2,'Accom_Phase Schedule'!$C$58,"m")</f>
        <v>0</v>
      </c>
      <c r="AM35" s="1">
        <f>(AM$2&lt;'Accom_Phase Schedule'!$C$58)*-$E35/DATEDIF($L$2,'Accom_Phase Schedule'!$C$58,"m")</f>
        <v>0</v>
      </c>
      <c r="AN35" s="1">
        <f>(AN$2&lt;'Accom_Phase Schedule'!$C$58)*-$E35/DATEDIF($L$2,'Accom_Phase Schedule'!$C$58,"m")</f>
        <v>0</v>
      </c>
      <c r="AO35" s="1">
        <f>(AO$2&lt;'Accom_Phase Schedule'!$C$58)*-$E35/DATEDIF($L$2,'Accom_Phase Schedule'!$C$58,"m")</f>
        <v>0</v>
      </c>
      <c r="AP35" s="1">
        <f>(AP$2&lt;'Accom_Phase Schedule'!$C$58)*-$E35/DATEDIF($L$2,'Accom_Phase Schedule'!$C$58,"m")</f>
        <v>0</v>
      </c>
      <c r="AQ35" s="1">
        <f>(AQ$2&lt;'Accom_Phase Schedule'!$C$58)*-$E35/DATEDIF($L$2,'Accom_Phase Schedule'!$C$58,"m")</f>
        <v>0</v>
      </c>
      <c r="AR35" s="1">
        <f>(AR$2&lt;'Accom_Phase Schedule'!$C$58)*-$E35/DATEDIF($L$2,'Accom_Phase Schedule'!$C$58,"m")</f>
        <v>0</v>
      </c>
      <c r="AS35" s="1">
        <f>(AS$2&lt;'Accom_Phase Schedule'!$C$58)*-$E35/DATEDIF($L$2,'Accom_Phase Schedule'!$C$58,"m")</f>
        <v>0</v>
      </c>
      <c r="AT35" s="1">
        <f>(AT$2&lt;'Accom_Phase Schedule'!$C$58)*-$E35/DATEDIF($L$2,'Accom_Phase Schedule'!$C$58,"m")</f>
        <v>0</v>
      </c>
      <c r="AU35" s="1">
        <f>(AU$2&lt;'Accom_Phase Schedule'!$C$58)*-$E35/DATEDIF($L$2,'Accom_Phase Schedule'!$C$58,"m")</f>
        <v>0</v>
      </c>
      <c r="AV35" s="1">
        <f>(AV$2&lt;'Accom_Phase Schedule'!$C$58)*-$E35/DATEDIF($L$2,'Accom_Phase Schedule'!$C$58,"m")</f>
        <v>0</v>
      </c>
      <c r="AW35" s="1">
        <f>(AW$2&lt;'Accom_Phase Schedule'!$C$58)*-$E35/DATEDIF($L$2,'Accom_Phase Schedule'!$C$58,"m")</f>
        <v>0</v>
      </c>
      <c r="AX35" s="1">
        <f>(AX$2&lt;'Accom_Phase Schedule'!$C$58)*-$E35/DATEDIF($L$2,'Accom_Phase Schedule'!$C$58,"m")</f>
        <v>0</v>
      </c>
      <c r="AY35" s="1">
        <f>(AY$2&lt;'Accom_Phase Schedule'!$C$58)*-$E35/DATEDIF($L$2,'Accom_Phase Schedule'!$C$58,"m")</f>
        <v>0</v>
      </c>
      <c r="AZ35" s="1">
        <f>(AZ$2&lt;'Accom_Phase Schedule'!$C$58)*-$E35/DATEDIF($L$2,'Accom_Phase Schedule'!$C$58,"m")</f>
        <v>0</v>
      </c>
      <c r="BA35" s="1">
        <f>(BA$2&lt;'Accom_Phase Schedule'!$C$58)*-$E35/DATEDIF($L$2,'Accom_Phase Schedule'!$C$58,"m")</f>
        <v>0</v>
      </c>
      <c r="BB35" s="1">
        <f>(BB$2&lt;'Accom_Phase Schedule'!$C$58)*-$E35/DATEDIF($L$2,'Accom_Phase Schedule'!$C$58,"m")</f>
        <v>0</v>
      </c>
      <c r="BC35" s="1">
        <f>(BC$2&lt;'Accom_Phase Schedule'!$C$58)*-$E35/DATEDIF($L$2,'Accom_Phase Schedule'!$C$58,"m")</f>
        <v>0</v>
      </c>
      <c r="BD35" s="1">
        <f>(BD$2&lt;'Accom_Phase Schedule'!$C$58)*-$E35/DATEDIF($L$2,'Accom_Phase Schedule'!$C$58,"m")</f>
        <v>0</v>
      </c>
      <c r="BE35" s="1">
        <f>(BE$2&lt;'Accom_Phase Schedule'!$C$58)*-$E35/DATEDIF($L$2,'Accom_Phase Schedule'!$C$58,"m")</f>
        <v>0</v>
      </c>
      <c r="BF35" s="1">
        <f>(BF$2&lt;'Accom_Phase Schedule'!$C$58)*-$E35/DATEDIF($L$2,'Accom_Phase Schedule'!$C$58,"m")</f>
        <v>0</v>
      </c>
      <c r="BG35" s="1">
        <f>(BG$2&lt;'Accom_Phase Schedule'!$C$58)*-$E35/DATEDIF($L$2,'Accom_Phase Schedule'!$C$58,"m")</f>
        <v>0</v>
      </c>
      <c r="BH35" s="1">
        <f>(BH$2&lt;'Accom_Phase Schedule'!$C$58)*-$E35/DATEDIF($L$2,'Accom_Phase Schedule'!$C$58,"m")</f>
        <v>0</v>
      </c>
      <c r="BI35" s="1">
        <f>(BI$2&lt;'Accom_Phase Schedule'!$C$58)*-$E35/DATEDIF($L$2,'Accom_Phase Schedule'!$C$58,"m")</f>
        <v>0</v>
      </c>
      <c r="BJ35" s="1">
        <f>(BJ$2&lt;'Accom_Phase Schedule'!$C$58)*-$E35/DATEDIF($L$2,'Accom_Phase Schedule'!$C$58,"m")</f>
        <v>0</v>
      </c>
      <c r="BK35" s="1">
        <f>(BK$2&lt;'Accom_Phase Schedule'!$C$58)*-$E35/DATEDIF($L$2,'Accom_Phase Schedule'!$C$58,"m")</f>
        <v>0</v>
      </c>
      <c r="BL35" s="1">
        <f>(BL$2&lt;'Accom_Phase Schedule'!$C$58)*-$E35/DATEDIF($L$2,'Accom_Phase Schedule'!$C$58,"m")</f>
        <v>0</v>
      </c>
      <c r="BM35" s="1">
        <f>(BM$2&lt;'Accom_Phase Schedule'!$C$58)*-$E35/DATEDIF($L$2,'Accom_Phase Schedule'!$C$58,"m")</f>
        <v>0</v>
      </c>
      <c r="BN35" s="1">
        <f>(BN$2&lt;'Accom_Phase Schedule'!$C$58)*-$E35/DATEDIF($L$2,'Accom_Phase Schedule'!$C$58,"m")</f>
        <v>0</v>
      </c>
      <c r="BO35" s="1">
        <f>(BO$2&lt;'Accom_Phase Schedule'!$C$58)*-$E35/DATEDIF($L$2,'Accom_Phase Schedule'!$C$58,"m")</f>
        <v>0</v>
      </c>
      <c r="BP35" s="1">
        <f>(BP$2&lt;'Accom_Phase Schedule'!$C$58)*-$E35/DATEDIF($L$2,'Accom_Phase Schedule'!$C$58,"m")</f>
        <v>0</v>
      </c>
      <c r="BQ35" s="1">
        <f>(BQ$2&lt;'Accom_Phase Schedule'!$C$58)*-$E35/DATEDIF($L$2,'Accom_Phase Schedule'!$C$58,"m")</f>
        <v>0</v>
      </c>
      <c r="BR35" s="1">
        <f>(BR$2&lt;'Accom_Phase Schedule'!$C$58)*-$E35/DATEDIF($L$2,'Accom_Phase Schedule'!$C$58,"m")</f>
        <v>0</v>
      </c>
      <c r="BS35" s="1">
        <f>(BS$2&lt;'Accom_Phase Schedule'!$C$58)*-$E35/DATEDIF($L$2,'Accom_Phase Schedule'!$C$58,"m")</f>
        <v>0</v>
      </c>
      <c r="BT35" s="1">
        <f>(BT$2&lt;'Accom_Phase Schedule'!$C$58)*-$E35/DATEDIF($L$2,'Accom_Phase Schedule'!$C$58,"m")</f>
        <v>0</v>
      </c>
      <c r="BU35" s="1">
        <f>(BU$2&lt;'Accom_Phase Schedule'!$C$58)*-$E35/DATEDIF($L$2,'Accom_Phase Schedule'!$C$58,"m")</f>
        <v>0</v>
      </c>
      <c r="BV35" s="1">
        <f>(BV$2&lt;'Accom_Phase Schedule'!$C$58)*-$E35/DATEDIF($L$2,'Accom_Phase Schedule'!$C$58,"m")</f>
        <v>0</v>
      </c>
      <c r="BW35" s="1">
        <f>(BW$2&lt;'Accom_Phase Schedule'!$C$58)*-$E35/DATEDIF($L$2,'Accom_Phase Schedule'!$C$58,"m")</f>
        <v>0</v>
      </c>
      <c r="BX35" s="1">
        <f>(BX$2&lt;'Accom_Phase Schedule'!$C$58)*-$E35/DATEDIF($L$2,'Accom_Phase Schedule'!$C$58,"m")</f>
        <v>0</v>
      </c>
      <c r="BY35" s="1">
        <f>(BY$2&lt;'Accom_Phase Schedule'!$C$58)*-$E35/DATEDIF($L$2,'Accom_Phase Schedule'!$C$58,"m")</f>
        <v>0</v>
      </c>
      <c r="BZ35" s="1">
        <f>(BZ$2&lt;'Accom_Phase Schedule'!$C$58)*-$E35/DATEDIF($L$2,'Accom_Phase Schedule'!$C$58,"m")</f>
        <v>0</v>
      </c>
      <c r="CA35" s="1">
        <f>(CA$2&lt;'Accom_Phase Schedule'!$C$58)*-$E35/DATEDIF($L$2,'Accom_Phase Schedule'!$C$58,"m")</f>
        <v>0</v>
      </c>
      <c r="CB35" s="1">
        <f>(CB$2&lt;'Accom_Phase Schedule'!$C$58)*-$E35/DATEDIF($L$2,'Accom_Phase Schedule'!$C$58,"m")</f>
        <v>0</v>
      </c>
      <c r="CC35" s="1">
        <f>(CC$2&lt;'Accom_Phase Schedule'!$C$58)*-$E35/DATEDIF($L$2,'Accom_Phase Schedule'!$C$58,"m")</f>
        <v>0</v>
      </c>
      <c r="CD35" s="1">
        <f>(CD$2&lt;'Accom_Phase Schedule'!$C$58)*-$E35/DATEDIF($L$2,'Accom_Phase Schedule'!$C$58,"m")</f>
        <v>0</v>
      </c>
      <c r="CE35" s="1">
        <f>(CE$2&lt;'Accom_Phase Schedule'!$C$58)*-$E35/DATEDIF($L$2,'Accom_Phase Schedule'!$C$58,"m")</f>
        <v>0</v>
      </c>
      <c r="CF35" s="1">
        <f>(CF$2&lt;'Accom_Phase Schedule'!$C$58)*-$E35/DATEDIF($L$2,'Accom_Phase Schedule'!$C$58,"m")</f>
        <v>0</v>
      </c>
      <c r="CG35" s="1">
        <f>(CG$2&lt;'Accom_Phase Schedule'!$C$58)*-$E35/DATEDIF($L$2,'Accom_Phase Schedule'!$C$58,"m")</f>
        <v>0</v>
      </c>
      <c r="CH35" s="1">
        <f>(CH$2&lt;'Accom_Phase Schedule'!$C$58)*-$E35/DATEDIF($L$2,'Accom_Phase Schedule'!$C$58,"m")</f>
        <v>0</v>
      </c>
      <c r="CI35" s="1">
        <f>(CI$2&lt;'Accom_Phase Schedule'!$C$58)*-$E35/DATEDIF($L$2,'Accom_Phase Schedule'!$C$58,"m")</f>
        <v>0</v>
      </c>
      <c r="CJ35" s="1">
        <f>(CJ$2&lt;'Accom_Phase Schedule'!$C$58)*-$E35/DATEDIF($L$2,'Accom_Phase Schedule'!$C$58,"m")</f>
        <v>0</v>
      </c>
      <c r="CK35" s="1">
        <f>(CK$2&lt;'Accom_Phase Schedule'!$C$58)*-$E35/DATEDIF($L$2,'Accom_Phase Schedule'!$C$58,"m")</f>
        <v>0</v>
      </c>
      <c r="CL35" s="1">
        <f>(CL$2&lt;'Accom_Phase Schedule'!$C$58)*-$E35/DATEDIF($L$2,'Accom_Phase Schedule'!$C$58,"m")</f>
        <v>0</v>
      </c>
      <c r="CM35" s="1">
        <f>(CM$2&lt;'Accom_Phase Schedule'!$C$58)*-$E35/DATEDIF($L$2,'Accom_Phase Schedule'!$C$58,"m")</f>
        <v>0</v>
      </c>
      <c r="CN35" s="1">
        <f>(CN$2&lt;'Accom_Phase Schedule'!$C$58)*-$E35/DATEDIF($L$2,'Accom_Phase Schedule'!$C$58,"m")</f>
        <v>0</v>
      </c>
      <c r="CO35" s="1">
        <f>(CO$2&lt;'Accom_Phase Schedule'!$C$58)*-$E35/DATEDIF($L$2,'Accom_Phase Schedule'!$C$58,"m")</f>
        <v>0</v>
      </c>
      <c r="CP35" s="1">
        <f>(CP$2&lt;'Accom_Phase Schedule'!$C$58)*-$E35/DATEDIF($L$2,'Accom_Phase Schedule'!$C$58,"m")</f>
        <v>0</v>
      </c>
      <c r="CQ35" s="1">
        <f>(CQ$2&lt;'Accom_Phase Schedule'!$C$58)*-$E35/DATEDIF($L$2,'Accom_Phase Schedule'!$C$58,"m")</f>
        <v>0</v>
      </c>
      <c r="CR35" s="1">
        <f>(CR$2&lt;'Accom_Phase Schedule'!$C$58)*-$E35/DATEDIF($L$2,'Accom_Phase Schedule'!$C$58,"m")</f>
        <v>0</v>
      </c>
      <c r="CS35" s="1">
        <f>(CS$2&lt;'Accom_Phase Schedule'!$C$58)*-$E35/DATEDIF($L$2,'Accom_Phase Schedule'!$C$58,"m")</f>
        <v>0</v>
      </c>
      <c r="CT35" s="1">
        <f>(CT$2&lt;'Accom_Phase Schedule'!$C$58)*-$E35/DATEDIF($L$2,'Accom_Phase Schedule'!$C$58,"m")</f>
        <v>0</v>
      </c>
      <c r="CU35" s="1">
        <f>(CU$2&lt;'Accom_Phase Schedule'!$C$58)*-$E35/DATEDIF($L$2,'Accom_Phase Schedule'!$C$58,"m")</f>
        <v>0</v>
      </c>
    </row>
    <row r="36" spans="2:99" x14ac:dyDescent="0.25">
      <c r="B36" s="5" t="s">
        <v>176</v>
      </c>
      <c r="C36" s="6">
        <v>100</v>
      </c>
      <c r="D36" s="5" t="s">
        <v>9</v>
      </c>
      <c r="E36" s="5">
        <f>C36*'Accom_Phase Schedule'!$C$45</f>
        <v>50000</v>
      </c>
      <c r="H36" s="99" t="str">
        <f t="shared" si="57"/>
        <v>Accoustics</v>
      </c>
      <c r="I36" s="100">
        <f t="shared" si="56"/>
        <v>-50000</v>
      </c>
      <c r="J36" s="99"/>
      <c r="K36" s="99"/>
      <c r="L36" s="99">
        <f>(L$2&lt;'Accom_Phase Schedule'!$C$58)*-$E36/DATEDIF($L$2,'Accom_Phase Schedule'!$C$58,"m")</f>
        <v>-12500</v>
      </c>
      <c r="M36" s="99">
        <f>(M$2&lt;'Accom_Phase Schedule'!$C$58)*-$E36/DATEDIF($L$2,'Accom_Phase Schedule'!$C$58,"m")</f>
        <v>-12500</v>
      </c>
      <c r="N36" s="99">
        <f>(N$2&lt;'Accom_Phase Schedule'!$C$58)*-$E36/DATEDIF($L$2,'Accom_Phase Schedule'!$C$58,"m")</f>
        <v>-12500</v>
      </c>
      <c r="O36" s="99">
        <f>(O$2&lt;'Accom_Phase Schedule'!$C$58)*-$E36/DATEDIF($L$2,'Accom_Phase Schedule'!$C$58,"m")</f>
        <v>-12500</v>
      </c>
      <c r="P36" s="99">
        <f>(P$2&lt;'Accom_Phase Schedule'!$C$58)*-$E36/DATEDIF($L$2,'Accom_Phase Schedule'!$C$58,"m")</f>
        <v>0</v>
      </c>
      <c r="Q36" s="99">
        <f>(Q$2&lt;'Accom_Phase Schedule'!$C$58)*-$E36/DATEDIF($L$2,'Accom_Phase Schedule'!$C$58,"m")</f>
        <v>0</v>
      </c>
      <c r="R36" s="99">
        <f>(R$2&lt;'Accom_Phase Schedule'!$C$58)*-$E36/DATEDIF($L$2,'Accom_Phase Schedule'!$C$58,"m")</f>
        <v>0</v>
      </c>
      <c r="S36" s="99">
        <f>(S$2&lt;'Accom_Phase Schedule'!$C$58)*-$E36/DATEDIF($L$2,'Accom_Phase Schedule'!$C$58,"m")</f>
        <v>0</v>
      </c>
      <c r="T36" s="99">
        <f>(T$2&lt;'Accom_Phase Schedule'!$C$58)*-$E36/DATEDIF($L$2,'Accom_Phase Schedule'!$C$58,"m")</f>
        <v>0</v>
      </c>
      <c r="U36" s="99">
        <f>(U$2&lt;'Accom_Phase Schedule'!$C$58)*-$E36/DATEDIF($L$2,'Accom_Phase Schedule'!$C$58,"m")</f>
        <v>0</v>
      </c>
      <c r="V36" s="99">
        <f>(V$2&lt;'Accom_Phase Schedule'!$C$58)*-$E36/DATEDIF($L$2,'Accom_Phase Schedule'!$C$58,"m")</f>
        <v>0</v>
      </c>
      <c r="W36" s="99">
        <f>(W$2&lt;'Accom_Phase Schedule'!$C$58)*-$E36/DATEDIF($L$2,'Accom_Phase Schedule'!$C$58,"m")</f>
        <v>0</v>
      </c>
      <c r="X36" s="99">
        <f>(X$2&lt;'Accom_Phase Schedule'!$C$58)*-$E36/DATEDIF($L$2,'Accom_Phase Schedule'!$C$58,"m")</f>
        <v>0</v>
      </c>
      <c r="Y36" s="99">
        <f>(Y$2&lt;'Accom_Phase Schedule'!$C$58)*-$E36/DATEDIF($L$2,'Accom_Phase Schedule'!$C$58,"m")</f>
        <v>0</v>
      </c>
      <c r="Z36" s="99">
        <f>(Z$2&lt;'Accom_Phase Schedule'!$C$58)*-$E36/DATEDIF($L$2,'Accom_Phase Schedule'!$C$58,"m")</f>
        <v>0</v>
      </c>
      <c r="AA36" s="99">
        <f>(AA$2&lt;'Accom_Phase Schedule'!$C$58)*-$E36/DATEDIF($L$2,'Accom_Phase Schedule'!$C$58,"m")</f>
        <v>0</v>
      </c>
      <c r="AB36" s="99">
        <f>(AB$2&lt;'Accom_Phase Schedule'!$C$58)*-$E36/DATEDIF($L$2,'Accom_Phase Schedule'!$C$58,"m")</f>
        <v>0</v>
      </c>
      <c r="AC36" s="99">
        <f>(AC$2&lt;'Accom_Phase Schedule'!$C$58)*-$E36/DATEDIF($L$2,'Accom_Phase Schedule'!$C$58,"m")</f>
        <v>0</v>
      </c>
      <c r="AD36" s="99">
        <f>(AD$2&lt;'Accom_Phase Schedule'!$C$58)*-$E36/DATEDIF($L$2,'Accom_Phase Schedule'!$C$58,"m")</f>
        <v>0</v>
      </c>
      <c r="AE36" s="99">
        <f>(AE$2&lt;'Accom_Phase Schedule'!$C$58)*-$E36/DATEDIF($L$2,'Accom_Phase Schedule'!$C$58,"m")</f>
        <v>0</v>
      </c>
      <c r="AF36" s="99">
        <f>(AF$2&lt;'Accom_Phase Schedule'!$C$58)*-$E36/DATEDIF($L$2,'Accom_Phase Schedule'!$C$58,"m")</f>
        <v>0</v>
      </c>
      <c r="AG36" s="99">
        <f>(AG$2&lt;'Accom_Phase Schedule'!$C$58)*-$E36/DATEDIF($L$2,'Accom_Phase Schedule'!$C$58,"m")</f>
        <v>0</v>
      </c>
      <c r="AH36" s="99">
        <f>(AH$2&lt;'Accom_Phase Schedule'!$C$58)*-$E36/DATEDIF($L$2,'Accom_Phase Schedule'!$C$58,"m")</f>
        <v>0</v>
      </c>
      <c r="AI36" s="99">
        <f>(AI$2&lt;'Accom_Phase Schedule'!$C$58)*-$E36/DATEDIF($L$2,'Accom_Phase Schedule'!$C$58,"m")</f>
        <v>0</v>
      </c>
      <c r="AJ36" s="99">
        <f>(AJ$2&lt;'Accom_Phase Schedule'!$C$58)*-$E36/DATEDIF($L$2,'Accom_Phase Schedule'!$C$58,"m")</f>
        <v>0</v>
      </c>
      <c r="AK36" s="99">
        <f>(AK$2&lt;'Accom_Phase Schedule'!$C$58)*-$E36/DATEDIF($L$2,'Accom_Phase Schedule'!$C$58,"m")</f>
        <v>0</v>
      </c>
      <c r="AL36" s="99">
        <f>(AL$2&lt;'Accom_Phase Schedule'!$C$58)*-$E36/DATEDIF($L$2,'Accom_Phase Schedule'!$C$58,"m")</f>
        <v>0</v>
      </c>
      <c r="AM36" s="99">
        <f>(AM$2&lt;'Accom_Phase Schedule'!$C$58)*-$E36/DATEDIF($L$2,'Accom_Phase Schedule'!$C$58,"m")</f>
        <v>0</v>
      </c>
      <c r="AN36" s="99">
        <f>(AN$2&lt;'Accom_Phase Schedule'!$C$58)*-$E36/DATEDIF($L$2,'Accom_Phase Schedule'!$C$58,"m")</f>
        <v>0</v>
      </c>
      <c r="AO36" s="99">
        <f>(AO$2&lt;'Accom_Phase Schedule'!$C$58)*-$E36/DATEDIF($L$2,'Accom_Phase Schedule'!$C$58,"m")</f>
        <v>0</v>
      </c>
      <c r="AP36" s="99">
        <f>(AP$2&lt;'Accom_Phase Schedule'!$C$58)*-$E36/DATEDIF($L$2,'Accom_Phase Schedule'!$C$58,"m")</f>
        <v>0</v>
      </c>
      <c r="AQ36" s="99">
        <f>(AQ$2&lt;'Accom_Phase Schedule'!$C$58)*-$E36/DATEDIF($L$2,'Accom_Phase Schedule'!$C$58,"m")</f>
        <v>0</v>
      </c>
      <c r="AR36" s="99">
        <f>(AR$2&lt;'Accom_Phase Schedule'!$C$58)*-$E36/DATEDIF($L$2,'Accom_Phase Schedule'!$C$58,"m")</f>
        <v>0</v>
      </c>
      <c r="AS36" s="99">
        <f>(AS$2&lt;'Accom_Phase Schedule'!$C$58)*-$E36/DATEDIF($L$2,'Accom_Phase Schedule'!$C$58,"m")</f>
        <v>0</v>
      </c>
      <c r="AT36" s="99">
        <f>(AT$2&lt;'Accom_Phase Schedule'!$C$58)*-$E36/DATEDIF($L$2,'Accom_Phase Schedule'!$C$58,"m")</f>
        <v>0</v>
      </c>
      <c r="AU36" s="99">
        <f>(AU$2&lt;'Accom_Phase Schedule'!$C$58)*-$E36/DATEDIF($L$2,'Accom_Phase Schedule'!$C$58,"m")</f>
        <v>0</v>
      </c>
      <c r="AV36" s="99">
        <f>(AV$2&lt;'Accom_Phase Schedule'!$C$58)*-$E36/DATEDIF($L$2,'Accom_Phase Schedule'!$C$58,"m")</f>
        <v>0</v>
      </c>
      <c r="AW36" s="99">
        <f>(AW$2&lt;'Accom_Phase Schedule'!$C$58)*-$E36/DATEDIF($L$2,'Accom_Phase Schedule'!$C$58,"m")</f>
        <v>0</v>
      </c>
      <c r="AX36" s="99">
        <f>(AX$2&lt;'Accom_Phase Schedule'!$C$58)*-$E36/DATEDIF($L$2,'Accom_Phase Schedule'!$C$58,"m")</f>
        <v>0</v>
      </c>
      <c r="AY36" s="99">
        <f>(AY$2&lt;'Accom_Phase Schedule'!$C$58)*-$E36/DATEDIF($L$2,'Accom_Phase Schedule'!$C$58,"m")</f>
        <v>0</v>
      </c>
      <c r="AZ36" s="99">
        <f>(AZ$2&lt;'Accom_Phase Schedule'!$C$58)*-$E36/DATEDIF($L$2,'Accom_Phase Schedule'!$C$58,"m")</f>
        <v>0</v>
      </c>
      <c r="BA36" s="99">
        <f>(BA$2&lt;'Accom_Phase Schedule'!$C$58)*-$E36/DATEDIF($L$2,'Accom_Phase Schedule'!$C$58,"m")</f>
        <v>0</v>
      </c>
      <c r="BB36" s="99">
        <f>(BB$2&lt;'Accom_Phase Schedule'!$C$58)*-$E36/DATEDIF($L$2,'Accom_Phase Schedule'!$C$58,"m")</f>
        <v>0</v>
      </c>
      <c r="BC36" s="99">
        <f>(BC$2&lt;'Accom_Phase Schedule'!$C$58)*-$E36/DATEDIF($L$2,'Accom_Phase Schedule'!$C$58,"m")</f>
        <v>0</v>
      </c>
      <c r="BD36" s="99">
        <f>(BD$2&lt;'Accom_Phase Schedule'!$C$58)*-$E36/DATEDIF($L$2,'Accom_Phase Schedule'!$C$58,"m")</f>
        <v>0</v>
      </c>
      <c r="BE36" s="99">
        <f>(BE$2&lt;'Accom_Phase Schedule'!$C$58)*-$E36/DATEDIF($L$2,'Accom_Phase Schedule'!$C$58,"m")</f>
        <v>0</v>
      </c>
      <c r="BF36" s="99">
        <f>(BF$2&lt;'Accom_Phase Schedule'!$C$58)*-$E36/DATEDIF($L$2,'Accom_Phase Schedule'!$C$58,"m")</f>
        <v>0</v>
      </c>
      <c r="BG36" s="99">
        <f>(BG$2&lt;'Accom_Phase Schedule'!$C$58)*-$E36/DATEDIF($L$2,'Accom_Phase Schedule'!$C$58,"m")</f>
        <v>0</v>
      </c>
      <c r="BH36" s="99">
        <f>(BH$2&lt;'Accom_Phase Schedule'!$C$58)*-$E36/DATEDIF($L$2,'Accom_Phase Schedule'!$C$58,"m")</f>
        <v>0</v>
      </c>
      <c r="BI36" s="99">
        <f>(BI$2&lt;'Accom_Phase Schedule'!$C$58)*-$E36/DATEDIF($L$2,'Accom_Phase Schedule'!$C$58,"m")</f>
        <v>0</v>
      </c>
      <c r="BJ36" s="99">
        <f>(BJ$2&lt;'Accom_Phase Schedule'!$C$58)*-$E36/DATEDIF($L$2,'Accom_Phase Schedule'!$C$58,"m")</f>
        <v>0</v>
      </c>
      <c r="BK36" s="99">
        <f>(BK$2&lt;'Accom_Phase Schedule'!$C$58)*-$E36/DATEDIF($L$2,'Accom_Phase Schedule'!$C$58,"m")</f>
        <v>0</v>
      </c>
      <c r="BL36" s="99">
        <f>(BL$2&lt;'Accom_Phase Schedule'!$C$58)*-$E36/DATEDIF($L$2,'Accom_Phase Schedule'!$C$58,"m")</f>
        <v>0</v>
      </c>
      <c r="BM36" s="99">
        <f>(BM$2&lt;'Accom_Phase Schedule'!$C$58)*-$E36/DATEDIF($L$2,'Accom_Phase Schedule'!$C$58,"m")</f>
        <v>0</v>
      </c>
      <c r="BN36" s="99">
        <f>(BN$2&lt;'Accom_Phase Schedule'!$C$58)*-$E36/DATEDIF($L$2,'Accom_Phase Schedule'!$C$58,"m")</f>
        <v>0</v>
      </c>
      <c r="BO36" s="99">
        <f>(BO$2&lt;'Accom_Phase Schedule'!$C$58)*-$E36/DATEDIF($L$2,'Accom_Phase Schedule'!$C$58,"m")</f>
        <v>0</v>
      </c>
      <c r="BP36" s="99">
        <f>(BP$2&lt;'Accom_Phase Schedule'!$C$58)*-$E36/DATEDIF($L$2,'Accom_Phase Schedule'!$C$58,"m")</f>
        <v>0</v>
      </c>
      <c r="BQ36" s="99">
        <f>(BQ$2&lt;'Accom_Phase Schedule'!$C$58)*-$E36/DATEDIF($L$2,'Accom_Phase Schedule'!$C$58,"m")</f>
        <v>0</v>
      </c>
      <c r="BR36" s="99">
        <f>(BR$2&lt;'Accom_Phase Schedule'!$C$58)*-$E36/DATEDIF($L$2,'Accom_Phase Schedule'!$C$58,"m")</f>
        <v>0</v>
      </c>
      <c r="BS36" s="99">
        <f>(BS$2&lt;'Accom_Phase Schedule'!$C$58)*-$E36/DATEDIF($L$2,'Accom_Phase Schedule'!$C$58,"m")</f>
        <v>0</v>
      </c>
      <c r="BT36" s="99">
        <f>(BT$2&lt;'Accom_Phase Schedule'!$C$58)*-$E36/DATEDIF($L$2,'Accom_Phase Schedule'!$C$58,"m")</f>
        <v>0</v>
      </c>
      <c r="BU36" s="99">
        <f>(BU$2&lt;'Accom_Phase Schedule'!$C$58)*-$E36/DATEDIF($L$2,'Accom_Phase Schedule'!$C$58,"m")</f>
        <v>0</v>
      </c>
      <c r="BV36" s="99">
        <f>(BV$2&lt;'Accom_Phase Schedule'!$C$58)*-$E36/DATEDIF($L$2,'Accom_Phase Schedule'!$C$58,"m")</f>
        <v>0</v>
      </c>
      <c r="BW36" s="99">
        <f>(BW$2&lt;'Accom_Phase Schedule'!$C$58)*-$E36/DATEDIF($L$2,'Accom_Phase Schedule'!$C$58,"m")</f>
        <v>0</v>
      </c>
      <c r="BX36" s="99">
        <f>(BX$2&lt;'Accom_Phase Schedule'!$C$58)*-$E36/DATEDIF($L$2,'Accom_Phase Schedule'!$C$58,"m")</f>
        <v>0</v>
      </c>
      <c r="BY36" s="99">
        <f>(BY$2&lt;'Accom_Phase Schedule'!$C$58)*-$E36/DATEDIF($L$2,'Accom_Phase Schedule'!$C$58,"m")</f>
        <v>0</v>
      </c>
      <c r="BZ36" s="99">
        <f>(BZ$2&lt;'Accom_Phase Schedule'!$C$58)*-$E36/DATEDIF($L$2,'Accom_Phase Schedule'!$C$58,"m")</f>
        <v>0</v>
      </c>
      <c r="CA36" s="99">
        <f>(CA$2&lt;'Accom_Phase Schedule'!$C$58)*-$E36/DATEDIF($L$2,'Accom_Phase Schedule'!$C$58,"m")</f>
        <v>0</v>
      </c>
      <c r="CB36" s="99">
        <f>(CB$2&lt;'Accom_Phase Schedule'!$C$58)*-$E36/DATEDIF($L$2,'Accom_Phase Schedule'!$C$58,"m")</f>
        <v>0</v>
      </c>
      <c r="CC36" s="99">
        <f>(CC$2&lt;'Accom_Phase Schedule'!$C$58)*-$E36/DATEDIF($L$2,'Accom_Phase Schedule'!$C$58,"m")</f>
        <v>0</v>
      </c>
      <c r="CD36" s="99">
        <f>(CD$2&lt;'Accom_Phase Schedule'!$C$58)*-$E36/DATEDIF($L$2,'Accom_Phase Schedule'!$C$58,"m")</f>
        <v>0</v>
      </c>
      <c r="CE36" s="99">
        <f>(CE$2&lt;'Accom_Phase Schedule'!$C$58)*-$E36/DATEDIF($L$2,'Accom_Phase Schedule'!$C$58,"m")</f>
        <v>0</v>
      </c>
      <c r="CF36" s="99">
        <f>(CF$2&lt;'Accom_Phase Schedule'!$C$58)*-$E36/DATEDIF($L$2,'Accom_Phase Schedule'!$C$58,"m")</f>
        <v>0</v>
      </c>
      <c r="CG36" s="99">
        <f>(CG$2&lt;'Accom_Phase Schedule'!$C$58)*-$E36/DATEDIF($L$2,'Accom_Phase Schedule'!$C$58,"m")</f>
        <v>0</v>
      </c>
      <c r="CH36" s="99">
        <f>(CH$2&lt;'Accom_Phase Schedule'!$C$58)*-$E36/DATEDIF($L$2,'Accom_Phase Schedule'!$C$58,"m")</f>
        <v>0</v>
      </c>
      <c r="CI36" s="99">
        <f>(CI$2&lt;'Accom_Phase Schedule'!$C$58)*-$E36/DATEDIF($L$2,'Accom_Phase Schedule'!$C$58,"m")</f>
        <v>0</v>
      </c>
      <c r="CJ36" s="99">
        <f>(CJ$2&lt;'Accom_Phase Schedule'!$C$58)*-$E36/DATEDIF($L$2,'Accom_Phase Schedule'!$C$58,"m")</f>
        <v>0</v>
      </c>
      <c r="CK36" s="99">
        <f>(CK$2&lt;'Accom_Phase Schedule'!$C$58)*-$E36/DATEDIF($L$2,'Accom_Phase Schedule'!$C$58,"m")</f>
        <v>0</v>
      </c>
      <c r="CL36" s="99">
        <f>(CL$2&lt;'Accom_Phase Schedule'!$C$58)*-$E36/DATEDIF($L$2,'Accom_Phase Schedule'!$C$58,"m")</f>
        <v>0</v>
      </c>
      <c r="CM36" s="99">
        <f>(CM$2&lt;'Accom_Phase Schedule'!$C$58)*-$E36/DATEDIF($L$2,'Accom_Phase Schedule'!$C$58,"m")</f>
        <v>0</v>
      </c>
      <c r="CN36" s="99">
        <f>(CN$2&lt;'Accom_Phase Schedule'!$C$58)*-$E36/DATEDIF($L$2,'Accom_Phase Schedule'!$C$58,"m")</f>
        <v>0</v>
      </c>
      <c r="CO36" s="99">
        <f>(CO$2&lt;'Accom_Phase Schedule'!$C$58)*-$E36/DATEDIF($L$2,'Accom_Phase Schedule'!$C$58,"m")</f>
        <v>0</v>
      </c>
      <c r="CP36" s="99">
        <f>(CP$2&lt;'Accom_Phase Schedule'!$C$58)*-$E36/DATEDIF($L$2,'Accom_Phase Schedule'!$C$58,"m")</f>
        <v>0</v>
      </c>
      <c r="CQ36" s="99">
        <f>(CQ$2&lt;'Accom_Phase Schedule'!$C$58)*-$E36/DATEDIF($L$2,'Accom_Phase Schedule'!$C$58,"m")</f>
        <v>0</v>
      </c>
      <c r="CR36" s="99">
        <f>(CR$2&lt;'Accom_Phase Schedule'!$C$58)*-$E36/DATEDIF($L$2,'Accom_Phase Schedule'!$C$58,"m")</f>
        <v>0</v>
      </c>
      <c r="CS36" s="99">
        <f>(CS$2&lt;'Accom_Phase Schedule'!$C$58)*-$E36/DATEDIF($L$2,'Accom_Phase Schedule'!$C$58,"m")</f>
        <v>0</v>
      </c>
      <c r="CT36" s="99">
        <f>(CT$2&lt;'Accom_Phase Schedule'!$C$58)*-$E36/DATEDIF($L$2,'Accom_Phase Schedule'!$C$58,"m")</f>
        <v>0</v>
      </c>
      <c r="CU36" s="99">
        <f>(CU$2&lt;'Accom_Phase Schedule'!$C$58)*-$E36/DATEDIF($L$2,'Accom_Phase Schedule'!$C$58,"m")</f>
        <v>0</v>
      </c>
    </row>
    <row r="37" spans="2:99" x14ac:dyDescent="0.25">
      <c r="B37" s="5" t="s">
        <v>177</v>
      </c>
      <c r="C37" s="6">
        <v>100</v>
      </c>
      <c r="D37" s="5" t="s">
        <v>9</v>
      </c>
      <c r="E37" s="5">
        <f>C37*'Accom_Phase Schedule'!$C$45</f>
        <v>50000</v>
      </c>
      <c r="H37" s="1" t="str">
        <f t="shared" si="57"/>
        <v>Assigned Certifier</v>
      </c>
      <c r="I37" s="2">
        <f t="shared" si="56"/>
        <v>-50000</v>
      </c>
      <c r="L37" s="1">
        <f>(L$2&lt;'Accom_Phase Schedule'!$C$58)*-$E37/DATEDIF($L$2,'Accom_Phase Schedule'!$C$58,"m")</f>
        <v>-12500</v>
      </c>
      <c r="M37" s="1">
        <f>(M$2&lt;'Accom_Phase Schedule'!$C$58)*-$E37/DATEDIF($L$2,'Accom_Phase Schedule'!$C$58,"m")</f>
        <v>-12500</v>
      </c>
      <c r="N37" s="1">
        <f>(N$2&lt;'Accom_Phase Schedule'!$C$58)*-$E37/DATEDIF($L$2,'Accom_Phase Schedule'!$C$58,"m")</f>
        <v>-12500</v>
      </c>
      <c r="O37" s="1">
        <f>(O$2&lt;'Accom_Phase Schedule'!$C$58)*-$E37/DATEDIF($L$2,'Accom_Phase Schedule'!$C$58,"m")</f>
        <v>-12500</v>
      </c>
      <c r="P37" s="1">
        <f>(P$2&lt;'Accom_Phase Schedule'!$C$58)*-$E37/DATEDIF($L$2,'Accom_Phase Schedule'!$C$58,"m")</f>
        <v>0</v>
      </c>
      <c r="Q37" s="1">
        <f>(Q$2&lt;'Accom_Phase Schedule'!$C$58)*-$E37/DATEDIF($L$2,'Accom_Phase Schedule'!$C$58,"m")</f>
        <v>0</v>
      </c>
      <c r="R37" s="1">
        <f>(R$2&lt;'Accom_Phase Schedule'!$C$58)*-$E37/DATEDIF($L$2,'Accom_Phase Schedule'!$C$58,"m")</f>
        <v>0</v>
      </c>
      <c r="S37" s="1">
        <f>(S$2&lt;'Accom_Phase Schedule'!$C$58)*-$E37/DATEDIF($L$2,'Accom_Phase Schedule'!$C$58,"m")</f>
        <v>0</v>
      </c>
      <c r="T37" s="1">
        <f>(T$2&lt;'Accom_Phase Schedule'!$C$58)*-$E37/DATEDIF($L$2,'Accom_Phase Schedule'!$C$58,"m")</f>
        <v>0</v>
      </c>
      <c r="U37" s="1">
        <f>(U$2&lt;'Accom_Phase Schedule'!$C$58)*-$E37/DATEDIF($L$2,'Accom_Phase Schedule'!$C$58,"m")</f>
        <v>0</v>
      </c>
      <c r="V37" s="1">
        <f>(V$2&lt;'Accom_Phase Schedule'!$C$58)*-$E37/DATEDIF($L$2,'Accom_Phase Schedule'!$C$58,"m")</f>
        <v>0</v>
      </c>
      <c r="W37" s="1">
        <f>(W$2&lt;'Accom_Phase Schedule'!$C$58)*-$E37/DATEDIF($L$2,'Accom_Phase Schedule'!$C$58,"m")</f>
        <v>0</v>
      </c>
      <c r="X37" s="1">
        <f>(X$2&lt;'Accom_Phase Schedule'!$C$58)*-$E37/DATEDIF($L$2,'Accom_Phase Schedule'!$C$58,"m")</f>
        <v>0</v>
      </c>
      <c r="Y37" s="1">
        <f>(Y$2&lt;'Accom_Phase Schedule'!$C$58)*-$E37/DATEDIF($L$2,'Accom_Phase Schedule'!$C$58,"m")</f>
        <v>0</v>
      </c>
      <c r="Z37" s="1">
        <f>(Z$2&lt;'Accom_Phase Schedule'!$C$58)*-$E37/DATEDIF($L$2,'Accom_Phase Schedule'!$C$58,"m")</f>
        <v>0</v>
      </c>
      <c r="AA37" s="1">
        <f>(AA$2&lt;'Accom_Phase Schedule'!$C$58)*-$E37/DATEDIF($L$2,'Accom_Phase Schedule'!$C$58,"m")</f>
        <v>0</v>
      </c>
      <c r="AB37" s="1">
        <f>(AB$2&lt;'Accom_Phase Schedule'!$C$58)*-$E37/DATEDIF($L$2,'Accom_Phase Schedule'!$C$58,"m")</f>
        <v>0</v>
      </c>
      <c r="AC37" s="1">
        <f>(AC$2&lt;'Accom_Phase Schedule'!$C$58)*-$E37/DATEDIF($L$2,'Accom_Phase Schedule'!$C$58,"m")</f>
        <v>0</v>
      </c>
      <c r="AD37" s="1">
        <f>(AD$2&lt;'Accom_Phase Schedule'!$C$58)*-$E37/DATEDIF($L$2,'Accom_Phase Schedule'!$C$58,"m")</f>
        <v>0</v>
      </c>
      <c r="AE37" s="1">
        <f>(AE$2&lt;'Accom_Phase Schedule'!$C$58)*-$E37/DATEDIF($L$2,'Accom_Phase Schedule'!$C$58,"m")</f>
        <v>0</v>
      </c>
      <c r="AF37" s="1">
        <f>(AF$2&lt;'Accom_Phase Schedule'!$C$58)*-$E37/DATEDIF($L$2,'Accom_Phase Schedule'!$C$58,"m")</f>
        <v>0</v>
      </c>
      <c r="AG37" s="1">
        <f>(AG$2&lt;'Accom_Phase Schedule'!$C$58)*-$E37/DATEDIF($L$2,'Accom_Phase Schedule'!$C$58,"m")</f>
        <v>0</v>
      </c>
      <c r="AH37" s="1">
        <f>(AH$2&lt;'Accom_Phase Schedule'!$C$58)*-$E37/DATEDIF($L$2,'Accom_Phase Schedule'!$C$58,"m")</f>
        <v>0</v>
      </c>
      <c r="AI37" s="1">
        <f>(AI$2&lt;'Accom_Phase Schedule'!$C$58)*-$E37/DATEDIF($L$2,'Accom_Phase Schedule'!$C$58,"m")</f>
        <v>0</v>
      </c>
      <c r="AJ37" s="1">
        <f>(AJ$2&lt;'Accom_Phase Schedule'!$C$58)*-$E37/DATEDIF($L$2,'Accom_Phase Schedule'!$C$58,"m")</f>
        <v>0</v>
      </c>
      <c r="AK37" s="1">
        <f>(AK$2&lt;'Accom_Phase Schedule'!$C$58)*-$E37/DATEDIF($L$2,'Accom_Phase Schedule'!$C$58,"m")</f>
        <v>0</v>
      </c>
      <c r="AL37" s="1">
        <f>(AL$2&lt;'Accom_Phase Schedule'!$C$58)*-$E37/DATEDIF($L$2,'Accom_Phase Schedule'!$C$58,"m")</f>
        <v>0</v>
      </c>
      <c r="AM37" s="1">
        <f>(AM$2&lt;'Accom_Phase Schedule'!$C$58)*-$E37/DATEDIF($L$2,'Accom_Phase Schedule'!$C$58,"m")</f>
        <v>0</v>
      </c>
      <c r="AN37" s="1">
        <f>(AN$2&lt;'Accom_Phase Schedule'!$C$58)*-$E37/DATEDIF($L$2,'Accom_Phase Schedule'!$C$58,"m")</f>
        <v>0</v>
      </c>
      <c r="AO37" s="1">
        <f>(AO$2&lt;'Accom_Phase Schedule'!$C$58)*-$E37/DATEDIF($L$2,'Accom_Phase Schedule'!$C$58,"m")</f>
        <v>0</v>
      </c>
      <c r="AP37" s="1">
        <f>(AP$2&lt;'Accom_Phase Schedule'!$C$58)*-$E37/DATEDIF($L$2,'Accom_Phase Schedule'!$C$58,"m")</f>
        <v>0</v>
      </c>
      <c r="AQ37" s="1">
        <f>(AQ$2&lt;'Accom_Phase Schedule'!$C$58)*-$E37/DATEDIF($L$2,'Accom_Phase Schedule'!$C$58,"m")</f>
        <v>0</v>
      </c>
      <c r="AR37" s="1">
        <f>(AR$2&lt;'Accom_Phase Schedule'!$C$58)*-$E37/DATEDIF($L$2,'Accom_Phase Schedule'!$C$58,"m")</f>
        <v>0</v>
      </c>
      <c r="AS37" s="1">
        <f>(AS$2&lt;'Accom_Phase Schedule'!$C$58)*-$E37/DATEDIF($L$2,'Accom_Phase Schedule'!$C$58,"m")</f>
        <v>0</v>
      </c>
      <c r="AT37" s="1">
        <f>(AT$2&lt;'Accom_Phase Schedule'!$C$58)*-$E37/DATEDIF($L$2,'Accom_Phase Schedule'!$C$58,"m")</f>
        <v>0</v>
      </c>
      <c r="AU37" s="1">
        <f>(AU$2&lt;'Accom_Phase Schedule'!$C$58)*-$E37/DATEDIF($L$2,'Accom_Phase Schedule'!$C$58,"m")</f>
        <v>0</v>
      </c>
      <c r="AV37" s="1">
        <f>(AV$2&lt;'Accom_Phase Schedule'!$C$58)*-$E37/DATEDIF($L$2,'Accom_Phase Schedule'!$C$58,"m")</f>
        <v>0</v>
      </c>
      <c r="AW37" s="1">
        <f>(AW$2&lt;'Accom_Phase Schedule'!$C$58)*-$E37/DATEDIF($L$2,'Accom_Phase Schedule'!$C$58,"m")</f>
        <v>0</v>
      </c>
      <c r="AX37" s="1">
        <f>(AX$2&lt;'Accom_Phase Schedule'!$C$58)*-$E37/DATEDIF($L$2,'Accom_Phase Schedule'!$C$58,"m")</f>
        <v>0</v>
      </c>
      <c r="AY37" s="1">
        <f>(AY$2&lt;'Accom_Phase Schedule'!$C$58)*-$E37/DATEDIF($L$2,'Accom_Phase Schedule'!$C$58,"m")</f>
        <v>0</v>
      </c>
      <c r="AZ37" s="1">
        <f>(AZ$2&lt;'Accom_Phase Schedule'!$C$58)*-$E37/DATEDIF($L$2,'Accom_Phase Schedule'!$C$58,"m")</f>
        <v>0</v>
      </c>
      <c r="BA37" s="1">
        <f>(BA$2&lt;'Accom_Phase Schedule'!$C$58)*-$E37/DATEDIF($L$2,'Accom_Phase Schedule'!$C$58,"m")</f>
        <v>0</v>
      </c>
      <c r="BB37" s="1">
        <f>(BB$2&lt;'Accom_Phase Schedule'!$C$58)*-$E37/DATEDIF($L$2,'Accom_Phase Schedule'!$C$58,"m")</f>
        <v>0</v>
      </c>
      <c r="BC37" s="1">
        <f>(BC$2&lt;'Accom_Phase Schedule'!$C$58)*-$E37/DATEDIF($L$2,'Accom_Phase Schedule'!$C$58,"m")</f>
        <v>0</v>
      </c>
      <c r="BD37" s="1">
        <f>(BD$2&lt;'Accom_Phase Schedule'!$C$58)*-$E37/DATEDIF($L$2,'Accom_Phase Schedule'!$C$58,"m")</f>
        <v>0</v>
      </c>
      <c r="BE37" s="1">
        <f>(BE$2&lt;'Accom_Phase Schedule'!$C$58)*-$E37/DATEDIF($L$2,'Accom_Phase Schedule'!$C$58,"m")</f>
        <v>0</v>
      </c>
      <c r="BF37" s="1">
        <f>(BF$2&lt;'Accom_Phase Schedule'!$C$58)*-$E37/DATEDIF($L$2,'Accom_Phase Schedule'!$C$58,"m")</f>
        <v>0</v>
      </c>
      <c r="BG37" s="1">
        <f>(BG$2&lt;'Accom_Phase Schedule'!$C$58)*-$E37/DATEDIF($L$2,'Accom_Phase Schedule'!$C$58,"m")</f>
        <v>0</v>
      </c>
      <c r="BH37" s="1">
        <f>(BH$2&lt;'Accom_Phase Schedule'!$C$58)*-$E37/DATEDIF($L$2,'Accom_Phase Schedule'!$C$58,"m")</f>
        <v>0</v>
      </c>
      <c r="BI37" s="1">
        <f>(BI$2&lt;'Accom_Phase Schedule'!$C$58)*-$E37/DATEDIF($L$2,'Accom_Phase Schedule'!$C$58,"m")</f>
        <v>0</v>
      </c>
      <c r="BJ37" s="1">
        <f>(BJ$2&lt;'Accom_Phase Schedule'!$C$58)*-$E37/DATEDIF($L$2,'Accom_Phase Schedule'!$C$58,"m")</f>
        <v>0</v>
      </c>
      <c r="BK37" s="1">
        <f>(BK$2&lt;'Accom_Phase Schedule'!$C$58)*-$E37/DATEDIF($L$2,'Accom_Phase Schedule'!$C$58,"m")</f>
        <v>0</v>
      </c>
      <c r="BL37" s="1">
        <f>(BL$2&lt;'Accom_Phase Schedule'!$C$58)*-$E37/DATEDIF($L$2,'Accom_Phase Schedule'!$C$58,"m")</f>
        <v>0</v>
      </c>
      <c r="BM37" s="1">
        <f>(BM$2&lt;'Accom_Phase Schedule'!$C$58)*-$E37/DATEDIF($L$2,'Accom_Phase Schedule'!$C$58,"m")</f>
        <v>0</v>
      </c>
      <c r="BN37" s="1">
        <f>(BN$2&lt;'Accom_Phase Schedule'!$C$58)*-$E37/DATEDIF($L$2,'Accom_Phase Schedule'!$C$58,"m")</f>
        <v>0</v>
      </c>
      <c r="BO37" s="1">
        <f>(BO$2&lt;'Accom_Phase Schedule'!$C$58)*-$E37/DATEDIF($L$2,'Accom_Phase Schedule'!$C$58,"m")</f>
        <v>0</v>
      </c>
      <c r="BP37" s="1">
        <f>(BP$2&lt;'Accom_Phase Schedule'!$C$58)*-$E37/DATEDIF($L$2,'Accom_Phase Schedule'!$C$58,"m")</f>
        <v>0</v>
      </c>
      <c r="BQ37" s="1">
        <f>(BQ$2&lt;'Accom_Phase Schedule'!$C$58)*-$E37/DATEDIF($L$2,'Accom_Phase Schedule'!$C$58,"m")</f>
        <v>0</v>
      </c>
      <c r="BR37" s="1">
        <f>(BR$2&lt;'Accom_Phase Schedule'!$C$58)*-$E37/DATEDIF($L$2,'Accom_Phase Schedule'!$C$58,"m")</f>
        <v>0</v>
      </c>
      <c r="BS37" s="1">
        <f>(BS$2&lt;'Accom_Phase Schedule'!$C$58)*-$E37/DATEDIF($L$2,'Accom_Phase Schedule'!$C$58,"m")</f>
        <v>0</v>
      </c>
      <c r="BT37" s="1">
        <f>(BT$2&lt;'Accom_Phase Schedule'!$C$58)*-$E37/DATEDIF($L$2,'Accom_Phase Schedule'!$C$58,"m")</f>
        <v>0</v>
      </c>
      <c r="BU37" s="1">
        <f>(BU$2&lt;'Accom_Phase Schedule'!$C$58)*-$E37/DATEDIF($L$2,'Accom_Phase Schedule'!$C$58,"m")</f>
        <v>0</v>
      </c>
      <c r="BV37" s="1">
        <f>(BV$2&lt;'Accom_Phase Schedule'!$C$58)*-$E37/DATEDIF($L$2,'Accom_Phase Schedule'!$C$58,"m")</f>
        <v>0</v>
      </c>
      <c r="BW37" s="1">
        <f>(BW$2&lt;'Accom_Phase Schedule'!$C$58)*-$E37/DATEDIF($L$2,'Accom_Phase Schedule'!$C$58,"m")</f>
        <v>0</v>
      </c>
      <c r="BX37" s="1">
        <f>(BX$2&lt;'Accom_Phase Schedule'!$C$58)*-$E37/DATEDIF($L$2,'Accom_Phase Schedule'!$C$58,"m")</f>
        <v>0</v>
      </c>
      <c r="BY37" s="1">
        <f>(BY$2&lt;'Accom_Phase Schedule'!$C$58)*-$E37/DATEDIF($L$2,'Accom_Phase Schedule'!$C$58,"m")</f>
        <v>0</v>
      </c>
      <c r="BZ37" s="1">
        <f>(BZ$2&lt;'Accom_Phase Schedule'!$C$58)*-$E37/DATEDIF($L$2,'Accom_Phase Schedule'!$C$58,"m")</f>
        <v>0</v>
      </c>
      <c r="CA37" s="1">
        <f>(CA$2&lt;'Accom_Phase Schedule'!$C$58)*-$E37/DATEDIF($L$2,'Accom_Phase Schedule'!$C$58,"m")</f>
        <v>0</v>
      </c>
      <c r="CB37" s="1">
        <f>(CB$2&lt;'Accom_Phase Schedule'!$C$58)*-$E37/DATEDIF($L$2,'Accom_Phase Schedule'!$C$58,"m")</f>
        <v>0</v>
      </c>
      <c r="CC37" s="1">
        <f>(CC$2&lt;'Accom_Phase Schedule'!$C$58)*-$E37/DATEDIF($L$2,'Accom_Phase Schedule'!$C$58,"m")</f>
        <v>0</v>
      </c>
      <c r="CD37" s="1">
        <f>(CD$2&lt;'Accom_Phase Schedule'!$C$58)*-$E37/DATEDIF($L$2,'Accom_Phase Schedule'!$C$58,"m")</f>
        <v>0</v>
      </c>
      <c r="CE37" s="1">
        <f>(CE$2&lt;'Accom_Phase Schedule'!$C$58)*-$E37/DATEDIF($L$2,'Accom_Phase Schedule'!$C$58,"m")</f>
        <v>0</v>
      </c>
      <c r="CF37" s="1">
        <f>(CF$2&lt;'Accom_Phase Schedule'!$C$58)*-$E37/DATEDIF($L$2,'Accom_Phase Schedule'!$C$58,"m")</f>
        <v>0</v>
      </c>
      <c r="CG37" s="1">
        <f>(CG$2&lt;'Accom_Phase Schedule'!$C$58)*-$E37/DATEDIF($L$2,'Accom_Phase Schedule'!$C$58,"m")</f>
        <v>0</v>
      </c>
      <c r="CH37" s="1">
        <f>(CH$2&lt;'Accom_Phase Schedule'!$C$58)*-$E37/DATEDIF($L$2,'Accom_Phase Schedule'!$C$58,"m")</f>
        <v>0</v>
      </c>
      <c r="CI37" s="1">
        <f>(CI$2&lt;'Accom_Phase Schedule'!$C$58)*-$E37/DATEDIF($L$2,'Accom_Phase Schedule'!$C$58,"m")</f>
        <v>0</v>
      </c>
      <c r="CJ37" s="1">
        <f>(CJ$2&lt;'Accom_Phase Schedule'!$C$58)*-$E37/DATEDIF($L$2,'Accom_Phase Schedule'!$C$58,"m")</f>
        <v>0</v>
      </c>
      <c r="CK37" s="1">
        <f>(CK$2&lt;'Accom_Phase Schedule'!$C$58)*-$E37/DATEDIF($L$2,'Accom_Phase Schedule'!$C$58,"m")</f>
        <v>0</v>
      </c>
      <c r="CL37" s="1">
        <f>(CL$2&lt;'Accom_Phase Schedule'!$C$58)*-$E37/DATEDIF($L$2,'Accom_Phase Schedule'!$C$58,"m")</f>
        <v>0</v>
      </c>
      <c r="CM37" s="1">
        <f>(CM$2&lt;'Accom_Phase Schedule'!$C$58)*-$E37/DATEDIF($L$2,'Accom_Phase Schedule'!$C$58,"m")</f>
        <v>0</v>
      </c>
      <c r="CN37" s="1">
        <f>(CN$2&lt;'Accom_Phase Schedule'!$C$58)*-$E37/DATEDIF($L$2,'Accom_Phase Schedule'!$C$58,"m")</f>
        <v>0</v>
      </c>
      <c r="CO37" s="1">
        <f>(CO$2&lt;'Accom_Phase Schedule'!$C$58)*-$E37/DATEDIF($L$2,'Accom_Phase Schedule'!$C$58,"m")</f>
        <v>0</v>
      </c>
      <c r="CP37" s="1">
        <f>(CP$2&lt;'Accom_Phase Schedule'!$C$58)*-$E37/DATEDIF($L$2,'Accom_Phase Schedule'!$C$58,"m")</f>
        <v>0</v>
      </c>
      <c r="CQ37" s="1">
        <f>(CQ$2&lt;'Accom_Phase Schedule'!$C$58)*-$E37/DATEDIF($L$2,'Accom_Phase Schedule'!$C$58,"m")</f>
        <v>0</v>
      </c>
      <c r="CR37" s="1">
        <f>(CR$2&lt;'Accom_Phase Schedule'!$C$58)*-$E37/DATEDIF($L$2,'Accom_Phase Schedule'!$C$58,"m")</f>
        <v>0</v>
      </c>
      <c r="CS37" s="1">
        <f>(CS$2&lt;'Accom_Phase Schedule'!$C$58)*-$E37/DATEDIF($L$2,'Accom_Phase Schedule'!$C$58,"m")</f>
        <v>0</v>
      </c>
      <c r="CT37" s="1">
        <f>(CT$2&lt;'Accom_Phase Schedule'!$C$58)*-$E37/DATEDIF($L$2,'Accom_Phase Schedule'!$C$58,"m")</f>
        <v>0</v>
      </c>
      <c r="CU37" s="1">
        <f>(CU$2&lt;'Accom_Phase Schedule'!$C$58)*-$E37/DATEDIF($L$2,'Accom_Phase Schedule'!$C$58,"m")</f>
        <v>0</v>
      </c>
    </row>
    <row r="38" spans="2:99" x14ac:dyDescent="0.25">
      <c r="B38" s="5" t="s">
        <v>178</v>
      </c>
      <c r="C38" s="7">
        <v>0.01</v>
      </c>
      <c r="D38" s="5" t="s">
        <v>167</v>
      </c>
      <c r="E38" s="5">
        <f>C38*$E$66</f>
        <v>955000</v>
      </c>
      <c r="H38" s="99" t="str">
        <f t="shared" si="57"/>
        <v>Project Management</v>
      </c>
      <c r="I38" s="100">
        <f t="shared" si="56"/>
        <v>-955000</v>
      </c>
      <c r="J38" s="99"/>
      <c r="K38" s="99"/>
      <c r="L38" s="99">
        <f>(L$2&lt;'Accom_Phase Schedule'!$C$58)*-$E38/DATEDIF($L$2,'Accom_Phase Schedule'!$C$58,"m")</f>
        <v>-238750</v>
      </c>
      <c r="M38" s="99">
        <f>(M$2&lt;'Accom_Phase Schedule'!$C$58)*-$E38/DATEDIF($L$2,'Accom_Phase Schedule'!$C$58,"m")</f>
        <v>-238750</v>
      </c>
      <c r="N38" s="99">
        <f>(N$2&lt;'Accom_Phase Schedule'!$C$58)*-$E38/DATEDIF($L$2,'Accom_Phase Schedule'!$C$58,"m")</f>
        <v>-238750</v>
      </c>
      <c r="O38" s="99">
        <f>(O$2&lt;'Accom_Phase Schedule'!$C$58)*-$E38/DATEDIF($L$2,'Accom_Phase Schedule'!$C$58,"m")</f>
        <v>-238750</v>
      </c>
      <c r="P38" s="99">
        <f>(P$2&lt;'Accom_Phase Schedule'!$C$58)*-$E38/DATEDIF($L$2,'Accom_Phase Schedule'!$C$58,"m")</f>
        <v>0</v>
      </c>
      <c r="Q38" s="99">
        <f>(Q$2&lt;'Accom_Phase Schedule'!$C$58)*-$E38/DATEDIF($L$2,'Accom_Phase Schedule'!$C$58,"m")</f>
        <v>0</v>
      </c>
      <c r="R38" s="99">
        <f>(R$2&lt;'Accom_Phase Schedule'!$C$58)*-$E38/DATEDIF($L$2,'Accom_Phase Schedule'!$C$58,"m")</f>
        <v>0</v>
      </c>
      <c r="S38" s="99">
        <f>(S$2&lt;'Accom_Phase Schedule'!$C$58)*-$E38/DATEDIF($L$2,'Accom_Phase Schedule'!$C$58,"m")</f>
        <v>0</v>
      </c>
      <c r="T38" s="99">
        <f>(T$2&lt;'Accom_Phase Schedule'!$C$58)*-$E38/DATEDIF($L$2,'Accom_Phase Schedule'!$C$58,"m")</f>
        <v>0</v>
      </c>
      <c r="U38" s="99">
        <f>(U$2&lt;'Accom_Phase Schedule'!$C$58)*-$E38/DATEDIF($L$2,'Accom_Phase Schedule'!$C$58,"m")</f>
        <v>0</v>
      </c>
      <c r="V38" s="99">
        <f>(V$2&lt;'Accom_Phase Schedule'!$C$58)*-$E38/DATEDIF($L$2,'Accom_Phase Schedule'!$C$58,"m")</f>
        <v>0</v>
      </c>
      <c r="W38" s="99">
        <f>(W$2&lt;'Accom_Phase Schedule'!$C$58)*-$E38/DATEDIF($L$2,'Accom_Phase Schedule'!$C$58,"m")</f>
        <v>0</v>
      </c>
      <c r="X38" s="99">
        <f>(X$2&lt;'Accom_Phase Schedule'!$C$58)*-$E38/DATEDIF($L$2,'Accom_Phase Schedule'!$C$58,"m")</f>
        <v>0</v>
      </c>
      <c r="Y38" s="99">
        <f>(Y$2&lt;'Accom_Phase Schedule'!$C$58)*-$E38/DATEDIF($L$2,'Accom_Phase Schedule'!$C$58,"m")</f>
        <v>0</v>
      </c>
      <c r="Z38" s="99">
        <f>(Z$2&lt;'Accom_Phase Schedule'!$C$58)*-$E38/DATEDIF($L$2,'Accom_Phase Schedule'!$C$58,"m")</f>
        <v>0</v>
      </c>
      <c r="AA38" s="99">
        <f>(AA$2&lt;'Accom_Phase Schedule'!$C$58)*-$E38/DATEDIF($L$2,'Accom_Phase Schedule'!$C$58,"m")</f>
        <v>0</v>
      </c>
      <c r="AB38" s="99">
        <f>(AB$2&lt;'Accom_Phase Schedule'!$C$58)*-$E38/DATEDIF($L$2,'Accom_Phase Schedule'!$C$58,"m")</f>
        <v>0</v>
      </c>
      <c r="AC38" s="99">
        <f>(AC$2&lt;'Accom_Phase Schedule'!$C$58)*-$E38/DATEDIF($L$2,'Accom_Phase Schedule'!$C$58,"m")</f>
        <v>0</v>
      </c>
      <c r="AD38" s="99">
        <f>(AD$2&lt;'Accom_Phase Schedule'!$C$58)*-$E38/DATEDIF($L$2,'Accom_Phase Schedule'!$C$58,"m")</f>
        <v>0</v>
      </c>
      <c r="AE38" s="99">
        <f>(AE$2&lt;'Accom_Phase Schedule'!$C$58)*-$E38/DATEDIF($L$2,'Accom_Phase Schedule'!$C$58,"m")</f>
        <v>0</v>
      </c>
      <c r="AF38" s="99">
        <f>(AF$2&lt;'Accom_Phase Schedule'!$C$58)*-$E38/DATEDIF($L$2,'Accom_Phase Schedule'!$C$58,"m")</f>
        <v>0</v>
      </c>
      <c r="AG38" s="99">
        <f>(AG$2&lt;'Accom_Phase Schedule'!$C$58)*-$E38/DATEDIF($L$2,'Accom_Phase Schedule'!$C$58,"m")</f>
        <v>0</v>
      </c>
      <c r="AH38" s="99">
        <f>(AH$2&lt;'Accom_Phase Schedule'!$C$58)*-$E38/DATEDIF($L$2,'Accom_Phase Schedule'!$C$58,"m")</f>
        <v>0</v>
      </c>
      <c r="AI38" s="99">
        <f>(AI$2&lt;'Accom_Phase Schedule'!$C$58)*-$E38/DATEDIF($L$2,'Accom_Phase Schedule'!$C$58,"m")</f>
        <v>0</v>
      </c>
      <c r="AJ38" s="99">
        <f>(AJ$2&lt;'Accom_Phase Schedule'!$C$58)*-$E38/DATEDIF($L$2,'Accom_Phase Schedule'!$C$58,"m")</f>
        <v>0</v>
      </c>
      <c r="AK38" s="99">
        <f>(AK$2&lt;'Accom_Phase Schedule'!$C$58)*-$E38/DATEDIF($L$2,'Accom_Phase Schedule'!$C$58,"m")</f>
        <v>0</v>
      </c>
      <c r="AL38" s="99">
        <f>(AL$2&lt;'Accom_Phase Schedule'!$C$58)*-$E38/DATEDIF($L$2,'Accom_Phase Schedule'!$C$58,"m")</f>
        <v>0</v>
      </c>
      <c r="AM38" s="99">
        <f>(AM$2&lt;'Accom_Phase Schedule'!$C$58)*-$E38/DATEDIF($L$2,'Accom_Phase Schedule'!$C$58,"m")</f>
        <v>0</v>
      </c>
      <c r="AN38" s="99">
        <f>(AN$2&lt;'Accom_Phase Schedule'!$C$58)*-$E38/DATEDIF($L$2,'Accom_Phase Schedule'!$C$58,"m")</f>
        <v>0</v>
      </c>
      <c r="AO38" s="99">
        <f>(AO$2&lt;'Accom_Phase Schedule'!$C$58)*-$E38/DATEDIF($L$2,'Accom_Phase Schedule'!$C$58,"m")</f>
        <v>0</v>
      </c>
      <c r="AP38" s="99">
        <f>(AP$2&lt;'Accom_Phase Schedule'!$C$58)*-$E38/DATEDIF($L$2,'Accom_Phase Schedule'!$C$58,"m")</f>
        <v>0</v>
      </c>
      <c r="AQ38" s="99">
        <f>(AQ$2&lt;'Accom_Phase Schedule'!$C$58)*-$E38/DATEDIF($L$2,'Accom_Phase Schedule'!$C$58,"m")</f>
        <v>0</v>
      </c>
      <c r="AR38" s="99">
        <f>(AR$2&lt;'Accom_Phase Schedule'!$C$58)*-$E38/DATEDIF($L$2,'Accom_Phase Schedule'!$C$58,"m")</f>
        <v>0</v>
      </c>
      <c r="AS38" s="99">
        <f>(AS$2&lt;'Accom_Phase Schedule'!$C$58)*-$E38/DATEDIF($L$2,'Accom_Phase Schedule'!$C$58,"m")</f>
        <v>0</v>
      </c>
      <c r="AT38" s="99">
        <f>(AT$2&lt;'Accom_Phase Schedule'!$C$58)*-$E38/DATEDIF($L$2,'Accom_Phase Schedule'!$C$58,"m")</f>
        <v>0</v>
      </c>
      <c r="AU38" s="99">
        <f>(AU$2&lt;'Accom_Phase Schedule'!$C$58)*-$E38/DATEDIF($L$2,'Accom_Phase Schedule'!$C$58,"m")</f>
        <v>0</v>
      </c>
      <c r="AV38" s="99">
        <f>(AV$2&lt;'Accom_Phase Schedule'!$C$58)*-$E38/DATEDIF($L$2,'Accom_Phase Schedule'!$C$58,"m")</f>
        <v>0</v>
      </c>
      <c r="AW38" s="99">
        <f>(AW$2&lt;'Accom_Phase Schedule'!$C$58)*-$E38/DATEDIF($L$2,'Accom_Phase Schedule'!$C$58,"m")</f>
        <v>0</v>
      </c>
      <c r="AX38" s="99">
        <f>(AX$2&lt;'Accom_Phase Schedule'!$C$58)*-$E38/DATEDIF($L$2,'Accom_Phase Schedule'!$C$58,"m")</f>
        <v>0</v>
      </c>
      <c r="AY38" s="99">
        <f>(AY$2&lt;'Accom_Phase Schedule'!$C$58)*-$E38/DATEDIF($L$2,'Accom_Phase Schedule'!$C$58,"m")</f>
        <v>0</v>
      </c>
      <c r="AZ38" s="99">
        <f>(AZ$2&lt;'Accom_Phase Schedule'!$C$58)*-$E38/DATEDIF($L$2,'Accom_Phase Schedule'!$C$58,"m")</f>
        <v>0</v>
      </c>
      <c r="BA38" s="99">
        <f>(BA$2&lt;'Accom_Phase Schedule'!$C$58)*-$E38/DATEDIF($L$2,'Accom_Phase Schedule'!$C$58,"m")</f>
        <v>0</v>
      </c>
      <c r="BB38" s="99">
        <f>(BB$2&lt;'Accom_Phase Schedule'!$C$58)*-$E38/DATEDIF($L$2,'Accom_Phase Schedule'!$C$58,"m")</f>
        <v>0</v>
      </c>
      <c r="BC38" s="99">
        <f>(BC$2&lt;'Accom_Phase Schedule'!$C$58)*-$E38/DATEDIF($L$2,'Accom_Phase Schedule'!$C$58,"m")</f>
        <v>0</v>
      </c>
      <c r="BD38" s="99">
        <f>(BD$2&lt;'Accom_Phase Schedule'!$C$58)*-$E38/DATEDIF($L$2,'Accom_Phase Schedule'!$C$58,"m")</f>
        <v>0</v>
      </c>
      <c r="BE38" s="99">
        <f>(BE$2&lt;'Accom_Phase Schedule'!$C$58)*-$E38/DATEDIF($L$2,'Accom_Phase Schedule'!$C$58,"m")</f>
        <v>0</v>
      </c>
      <c r="BF38" s="99">
        <f>(BF$2&lt;'Accom_Phase Schedule'!$C$58)*-$E38/DATEDIF($L$2,'Accom_Phase Schedule'!$C$58,"m")</f>
        <v>0</v>
      </c>
      <c r="BG38" s="99">
        <f>(BG$2&lt;'Accom_Phase Schedule'!$C$58)*-$E38/DATEDIF($L$2,'Accom_Phase Schedule'!$C$58,"m")</f>
        <v>0</v>
      </c>
      <c r="BH38" s="99">
        <f>(BH$2&lt;'Accom_Phase Schedule'!$C$58)*-$E38/DATEDIF($L$2,'Accom_Phase Schedule'!$C$58,"m")</f>
        <v>0</v>
      </c>
      <c r="BI38" s="99">
        <f>(BI$2&lt;'Accom_Phase Schedule'!$C$58)*-$E38/DATEDIF($L$2,'Accom_Phase Schedule'!$C$58,"m")</f>
        <v>0</v>
      </c>
      <c r="BJ38" s="99">
        <f>(BJ$2&lt;'Accom_Phase Schedule'!$C$58)*-$E38/DATEDIF($L$2,'Accom_Phase Schedule'!$C$58,"m")</f>
        <v>0</v>
      </c>
      <c r="BK38" s="99">
        <f>(BK$2&lt;'Accom_Phase Schedule'!$C$58)*-$E38/DATEDIF($L$2,'Accom_Phase Schedule'!$C$58,"m")</f>
        <v>0</v>
      </c>
      <c r="BL38" s="99">
        <f>(BL$2&lt;'Accom_Phase Schedule'!$C$58)*-$E38/DATEDIF($L$2,'Accom_Phase Schedule'!$C$58,"m")</f>
        <v>0</v>
      </c>
      <c r="BM38" s="99">
        <f>(BM$2&lt;'Accom_Phase Schedule'!$C$58)*-$E38/DATEDIF($L$2,'Accom_Phase Schedule'!$C$58,"m")</f>
        <v>0</v>
      </c>
      <c r="BN38" s="99">
        <f>(BN$2&lt;'Accom_Phase Schedule'!$C$58)*-$E38/DATEDIF($L$2,'Accom_Phase Schedule'!$C$58,"m")</f>
        <v>0</v>
      </c>
      <c r="BO38" s="99">
        <f>(BO$2&lt;'Accom_Phase Schedule'!$C$58)*-$E38/DATEDIF($L$2,'Accom_Phase Schedule'!$C$58,"m")</f>
        <v>0</v>
      </c>
      <c r="BP38" s="99">
        <f>(BP$2&lt;'Accom_Phase Schedule'!$C$58)*-$E38/DATEDIF($L$2,'Accom_Phase Schedule'!$C$58,"m")</f>
        <v>0</v>
      </c>
      <c r="BQ38" s="99">
        <f>(BQ$2&lt;'Accom_Phase Schedule'!$C$58)*-$E38/DATEDIF($L$2,'Accom_Phase Schedule'!$C$58,"m")</f>
        <v>0</v>
      </c>
      <c r="BR38" s="99">
        <f>(BR$2&lt;'Accom_Phase Schedule'!$C$58)*-$E38/DATEDIF($L$2,'Accom_Phase Schedule'!$C$58,"m")</f>
        <v>0</v>
      </c>
      <c r="BS38" s="99">
        <f>(BS$2&lt;'Accom_Phase Schedule'!$C$58)*-$E38/DATEDIF($L$2,'Accom_Phase Schedule'!$C$58,"m")</f>
        <v>0</v>
      </c>
      <c r="BT38" s="99">
        <f>(BT$2&lt;'Accom_Phase Schedule'!$C$58)*-$E38/DATEDIF($L$2,'Accom_Phase Schedule'!$C$58,"m")</f>
        <v>0</v>
      </c>
      <c r="BU38" s="99">
        <f>(BU$2&lt;'Accom_Phase Schedule'!$C$58)*-$E38/DATEDIF($L$2,'Accom_Phase Schedule'!$C$58,"m")</f>
        <v>0</v>
      </c>
      <c r="BV38" s="99">
        <f>(BV$2&lt;'Accom_Phase Schedule'!$C$58)*-$E38/DATEDIF($L$2,'Accom_Phase Schedule'!$C$58,"m")</f>
        <v>0</v>
      </c>
      <c r="BW38" s="99">
        <f>(BW$2&lt;'Accom_Phase Schedule'!$C$58)*-$E38/DATEDIF($L$2,'Accom_Phase Schedule'!$C$58,"m")</f>
        <v>0</v>
      </c>
      <c r="BX38" s="99">
        <f>(BX$2&lt;'Accom_Phase Schedule'!$C$58)*-$E38/DATEDIF($L$2,'Accom_Phase Schedule'!$C$58,"m")</f>
        <v>0</v>
      </c>
      <c r="BY38" s="99">
        <f>(BY$2&lt;'Accom_Phase Schedule'!$C$58)*-$E38/DATEDIF($L$2,'Accom_Phase Schedule'!$C$58,"m")</f>
        <v>0</v>
      </c>
      <c r="BZ38" s="99">
        <f>(BZ$2&lt;'Accom_Phase Schedule'!$C$58)*-$E38/DATEDIF($L$2,'Accom_Phase Schedule'!$C$58,"m")</f>
        <v>0</v>
      </c>
      <c r="CA38" s="99">
        <f>(CA$2&lt;'Accom_Phase Schedule'!$C$58)*-$E38/DATEDIF($L$2,'Accom_Phase Schedule'!$C$58,"m")</f>
        <v>0</v>
      </c>
      <c r="CB38" s="99">
        <f>(CB$2&lt;'Accom_Phase Schedule'!$C$58)*-$E38/DATEDIF($L$2,'Accom_Phase Schedule'!$C$58,"m")</f>
        <v>0</v>
      </c>
      <c r="CC38" s="99">
        <f>(CC$2&lt;'Accom_Phase Schedule'!$C$58)*-$E38/DATEDIF($L$2,'Accom_Phase Schedule'!$C$58,"m")</f>
        <v>0</v>
      </c>
      <c r="CD38" s="99">
        <f>(CD$2&lt;'Accom_Phase Schedule'!$C$58)*-$E38/DATEDIF($L$2,'Accom_Phase Schedule'!$C$58,"m")</f>
        <v>0</v>
      </c>
      <c r="CE38" s="99">
        <f>(CE$2&lt;'Accom_Phase Schedule'!$C$58)*-$E38/DATEDIF($L$2,'Accom_Phase Schedule'!$C$58,"m")</f>
        <v>0</v>
      </c>
      <c r="CF38" s="99">
        <f>(CF$2&lt;'Accom_Phase Schedule'!$C$58)*-$E38/DATEDIF($L$2,'Accom_Phase Schedule'!$C$58,"m")</f>
        <v>0</v>
      </c>
      <c r="CG38" s="99">
        <f>(CG$2&lt;'Accom_Phase Schedule'!$C$58)*-$E38/DATEDIF($L$2,'Accom_Phase Schedule'!$C$58,"m")</f>
        <v>0</v>
      </c>
      <c r="CH38" s="99">
        <f>(CH$2&lt;'Accom_Phase Schedule'!$C$58)*-$E38/DATEDIF($L$2,'Accom_Phase Schedule'!$C$58,"m")</f>
        <v>0</v>
      </c>
      <c r="CI38" s="99">
        <f>(CI$2&lt;'Accom_Phase Schedule'!$C$58)*-$E38/DATEDIF($L$2,'Accom_Phase Schedule'!$C$58,"m")</f>
        <v>0</v>
      </c>
      <c r="CJ38" s="99">
        <f>(CJ$2&lt;'Accom_Phase Schedule'!$C$58)*-$E38/DATEDIF($L$2,'Accom_Phase Schedule'!$C$58,"m")</f>
        <v>0</v>
      </c>
      <c r="CK38" s="99">
        <f>(CK$2&lt;'Accom_Phase Schedule'!$C$58)*-$E38/DATEDIF($L$2,'Accom_Phase Schedule'!$C$58,"m")</f>
        <v>0</v>
      </c>
      <c r="CL38" s="99">
        <f>(CL$2&lt;'Accom_Phase Schedule'!$C$58)*-$E38/DATEDIF($L$2,'Accom_Phase Schedule'!$C$58,"m")</f>
        <v>0</v>
      </c>
      <c r="CM38" s="99">
        <f>(CM$2&lt;'Accom_Phase Schedule'!$C$58)*-$E38/DATEDIF($L$2,'Accom_Phase Schedule'!$C$58,"m")</f>
        <v>0</v>
      </c>
      <c r="CN38" s="99">
        <f>(CN$2&lt;'Accom_Phase Schedule'!$C$58)*-$E38/DATEDIF($L$2,'Accom_Phase Schedule'!$C$58,"m")</f>
        <v>0</v>
      </c>
      <c r="CO38" s="99">
        <f>(CO$2&lt;'Accom_Phase Schedule'!$C$58)*-$E38/DATEDIF($L$2,'Accom_Phase Schedule'!$C$58,"m")</f>
        <v>0</v>
      </c>
      <c r="CP38" s="99">
        <f>(CP$2&lt;'Accom_Phase Schedule'!$C$58)*-$E38/DATEDIF($L$2,'Accom_Phase Schedule'!$C$58,"m")</f>
        <v>0</v>
      </c>
      <c r="CQ38" s="99">
        <f>(CQ$2&lt;'Accom_Phase Schedule'!$C$58)*-$E38/DATEDIF($L$2,'Accom_Phase Schedule'!$C$58,"m")</f>
        <v>0</v>
      </c>
      <c r="CR38" s="99">
        <f>(CR$2&lt;'Accom_Phase Schedule'!$C$58)*-$E38/DATEDIF($L$2,'Accom_Phase Schedule'!$C$58,"m")</f>
        <v>0</v>
      </c>
      <c r="CS38" s="99">
        <f>(CS$2&lt;'Accom_Phase Schedule'!$C$58)*-$E38/DATEDIF($L$2,'Accom_Phase Schedule'!$C$58,"m")</f>
        <v>0</v>
      </c>
      <c r="CT38" s="99">
        <f>(CT$2&lt;'Accom_Phase Schedule'!$C$58)*-$E38/DATEDIF($L$2,'Accom_Phase Schedule'!$C$58,"m")</f>
        <v>0</v>
      </c>
      <c r="CU38" s="99">
        <f>(CU$2&lt;'Accom_Phase Schedule'!$C$58)*-$E38/DATEDIF($L$2,'Accom_Phase Schedule'!$C$58,"m")</f>
        <v>0</v>
      </c>
    </row>
    <row r="39" spans="2:99" x14ac:dyDescent="0.25">
      <c r="B39" s="5" t="s">
        <v>179</v>
      </c>
      <c r="C39" s="6">
        <v>200</v>
      </c>
      <c r="D39" s="5" t="s">
        <v>180</v>
      </c>
      <c r="E39" s="5">
        <f>C39*'Accom_Phase Schedule'!K35</f>
        <v>10000</v>
      </c>
      <c r="H39" s="1" t="str">
        <f t="shared" si="57"/>
        <v>Part V Negotiations</v>
      </c>
      <c r="I39" s="2">
        <f t="shared" si="56"/>
        <v>-10000</v>
      </c>
      <c r="L39" s="1">
        <f>(L$2&lt;'Accom_Phase Schedule'!$C$58)*-$E39/DATEDIF($L$2,'Accom_Phase Schedule'!$C$58,"m")</f>
        <v>-2500</v>
      </c>
      <c r="M39" s="1">
        <f>(M$2&lt;'Accom_Phase Schedule'!$C$58)*-$E39/DATEDIF($L$2,'Accom_Phase Schedule'!$C$58,"m")</f>
        <v>-2500</v>
      </c>
      <c r="N39" s="1">
        <f>(N$2&lt;'Accom_Phase Schedule'!$C$58)*-$E39/DATEDIF($L$2,'Accom_Phase Schedule'!$C$58,"m")</f>
        <v>-2500</v>
      </c>
      <c r="O39" s="1">
        <f>(O$2&lt;'Accom_Phase Schedule'!$C$58)*-$E39/DATEDIF($L$2,'Accom_Phase Schedule'!$C$58,"m")</f>
        <v>-2500</v>
      </c>
      <c r="P39" s="1">
        <f>(P$2&lt;'Accom_Phase Schedule'!$C$58)*-$E39/DATEDIF($L$2,'Accom_Phase Schedule'!$C$58,"m")</f>
        <v>0</v>
      </c>
      <c r="Q39" s="1">
        <f>(Q$2&lt;'Accom_Phase Schedule'!$C$58)*-$E39/DATEDIF($L$2,'Accom_Phase Schedule'!$C$58,"m")</f>
        <v>0</v>
      </c>
      <c r="R39" s="1">
        <f>(R$2&lt;'Accom_Phase Schedule'!$C$58)*-$E39/DATEDIF($L$2,'Accom_Phase Schedule'!$C$58,"m")</f>
        <v>0</v>
      </c>
      <c r="S39" s="1">
        <f>(S$2&lt;'Accom_Phase Schedule'!$C$58)*-$E39/DATEDIF($L$2,'Accom_Phase Schedule'!$C$58,"m")</f>
        <v>0</v>
      </c>
      <c r="T39" s="1">
        <f>(T$2&lt;'Accom_Phase Schedule'!$C$58)*-$E39/DATEDIF($L$2,'Accom_Phase Schedule'!$C$58,"m")</f>
        <v>0</v>
      </c>
      <c r="U39" s="1">
        <f>(U$2&lt;'Accom_Phase Schedule'!$C$58)*-$E39/DATEDIF($L$2,'Accom_Phase Schedule'!$C$58,"m")</f>
        <v>0</v>
      </c>
      <c r="V39" s="1">
        <f>(V$2&lt;'Accom_Phase Schedule'!$C$58)*-$E39/DATEDIF($L$2,'Accom_Phase Schedule'!$C$58,"m")</f>
        <v>0</v>
      </c>
      <c r="W39" s="1">
        <f>(W$2&lt;'Accom_Phase Schedule'!$C$58)*-$E39/DATEDIF($L$2,'Accom_Phase Schedule'!$C$58,"m")</f>
        <v>0</v>
      </c>
      <c r="X39" s="1">
        <f>(X$2&lt;'Accom_Phase Schedule'!$C$58)*-$E39/DATEDIF($L$2,'Accom_Phase Schedule'!$C$58,"m")</f>
        <v>0</v>
      </c>
      <c r="Y39" s="1">
        <f>(Y$2&lt;'Accom_Phase Schedule'!$C$58)*-$E39/DATEDIF($L$2,'Accom_Phase Schedule'!$C$58,"m")</f>
        <v>0</v>
      </c>
      <c r="Z39" s="1">
        <f>(Z$2&lt;'Accom_Phase Schedule'!$C$58)*-$E39/DATEDIF($L$2,'Accom_Phase Schedule'!$C$58,"m")</f>
        <v>0</v>
      </c>
      <c r="AA39" s="1">
        <f>(AA$2&lt;'Accom_Phase Schedule'!$C$58)*-$E39/DATEDIF($L$2,'Accom_Phase Schedule'!$C$58,"m")</f>
        <v>0</v>
      </c>
      <c r="AB39" s="1">
        <f>(AB$2&lt;'Accom_Phase Schedule'!$C$58)*-$E39/DATEDIF($L$2,'Accom_Phase Schedule'!$C$58,"m")</f>
        <v>0</v>
      </c>
      <c r="AC39" s="1">
        <f>(AC$2&lt;'Accom_Phase Schedule'!$C$58)*-$E39/DATEDIF($L$2,'Accom_Phase Schedule'!$C$58,"m")</f>
        <v>0</v>
      </c>
      <c r="AD39" s="1">
        <f>(AD$2&lt;'Accom_Phase Schedule'!$C$58)*-$E39/DATEDIF($L$2,'Accom_Phase Schedule'!$C$58,"m")</f>
        <v>0</v>
      </c>
      <c r="AE39" s="1">
        <f>(AE$2&lt;'Accom_Phase Schedule'!$C$58)*-$E39/DATEDIF($L$2,'Accom_Phase Schedule'!$C$58,"m")</f>
        <v>0</v>
      </c>
      <c r="AF39" s="1">
        <f>(AF$2&lt;'Accom_Phase Schedule'!$C$58)*-$E39/DATEDIF($L$2,'Accom_Phase Schedule'!$C$58,"m")</f>
        <v>0</v>
      </c>
      <c r="AG39" s="1">
        <f>(AG$2&lt;'Accom_Phase Schedule'!$C$58)*-$E39/DATEDIF($L$2,'Accom_Phase Schedule'!$C$58,"m")</f>
        <v>0</v>
      </c>
      <c r="AH39" s="1">
        <f>(AH$2&lt;'Accom_Phase Schedule'!$C$58)*-$E39/DATEDIF($L$2,'Accom_Phase Schedule'!$C$58,"m")</f>
        <v>0</v>
      </c>
      <c r="AI39" s="1">
        <f>(AI$2&lt;'Accom_Phase Schedule'!$C$58)*-$E39/DATEDIF($L$2,'Accom_Phase Schedule'!$C$58,"m")</f>
        <v>0</v>
      </c>
      <c r="AJ39" s="1">
        <f>(AJ$2&lt;'Accom_Phase Schedule'!$C$58)*-$E39/DATEDIF($L$2,'Accom_Phase Schedule'!$C$58,"m")</f>
        <v>0</v>
      </c>
      <c r="AK39" s="1">
        <f>(AK$2&lt;'Accom_Phase Schedule'!$C$58)*-$E39/DATEDIF($L$2,'Accom_Phase Schedule'!$C$58,"m")</f>
        <v>0</v>
      </c>
      <c r="AL39" s="1">
        <f>(AL$2&lt;'Accom_Phase Schedule'!$C$58)*-$E39/DATEDIF($L$2,'Accom_Phase Schedule'!$C$58,"m")</f>
        <v>0</v>
      </c>
      <c r="AM39" s="1">
        <f>(AM$2&lt;'Accom_Phase Schedule'!$C$58)*-$E39/DATEDIF($L$2,'Accom_Phase Schedule'!$C$58,"m")</f>
        <v>0</v>
      </c>
      <c r="AN39" s="1">
        <f>(AN$2&lt;'Accom_Phase Schedule'!$C$58)*-$E39/DATEDIF($L$2,'Accom_Phase Schedule'!$C$58,"m")</f>
        <v>0</v>
      </c>
      <c r="AO39" s="1">
        <f>(AO$2&lt;'Accom_Phase Schedule'!$C$58)*-$E39/DATEDIF($L$2,'Accom_Phase Schedule'!$C$58,"m")</f>
        <v>0</v>
      </c>
      <c r="AP39" s="1">
        <f>(AP$2&lt;'Accom_Phase Schedule'!$C$58)*-$E39/DATEDIF($L$2,'Accom_Phase Schedule'!$C$58,"m")</f>
        <v>0</v>
      </c>
      <c r="AQ39" s="1">
        <f>(AQ$2&lt;'Accom_Phase Schedule'!$C$58)*-$E39/DATEDIF($L$2,'Accom_Phase Schedule'!$C$58,"m")</f>
        <v>0</v>
      </c>
      <c r="AR39" s="1">
        <f>(AR$2&lt;'Accom_Phase Schedule'!$C$58)*-$E39/DATEDIF($L$2,'Accom_Phase Schedule'!$C$58,"m")</f>
        <v>0</v>
      </c>
      <c r="AS39" s="1">
        <f>(AS$2&lt;'Accom_Phase Schedule'!$C$58)*-$E39/DATEDIF($L$2,'Accom_Phase Schedule'!$C$58,"m")</f>
        <v>0</v>
      </c>
      <c r="AT39" s="1">
        <f>(AT$2&lt;'Accom_Phase Schedule'!$C$58)*-$E39/DATEDIF($L$2,'Accom_Phase Schedule'!$C$58,"m")</f>
        <v>0</v>
      </c>
      <c r="AU39" s="1">
        <f>(AU$2&lt;'Accom_Phase Schedule'!$C$58)*-$E39/DATEDIF($L$2,'Accom_Phase Schedule'!$C$58,"m")</f>
        <v>0</v>
      </c>
      <c r="AV39" s="1">
        <f>(AV$2&lt;'Accom_Phase Schedule'!$C$58)*-$E39/DATEDIF($L$2,'Accom_Phase Schedule'!$C$58,"m")</f>
        <v>0</v>
      </c>
      <c r="AW39" s="1">
        <f>(AW$2&lt;'Accom_Phase Schedule'!$C$58)*-$E39/DATEDIF($L$2,'Accom_Phase Schedule'!$C$58,"m")</f>
        <v>0</v>
      </c>
      <c r="AX39" s="1">
        <f>(AX$2&lt;'Accom_Phase Schedule'!$C$58)*-$E39/DATEDIF($L$2,'Accom_Phase Schedule'!$C$58,"m")</f>
        <v>0</v>
      </c>
      <c r="AY39" s="1">
        <f>(AY$2&lt;'Accom_Phase Schedule'!$C$58)*-$E39/DATEDIF($L$2,'Accom_Phase Schedule'!$C$58,"m")</f>
        <v>0</v>
      </c>
      <c r="AZ39" s="1">
        <f>(AZ$2&lt;'Accom_Phase Schedule'!$C$58)*-$E39/DATEDIF($L$2,'Accom_Phase Schedule'!$C$58,"m")</f>
        <v>0</v>
      </c>
      <c r="BA39" s="1">
        <f>(BA$2&lt;'Accom_Phase Schedule'!$C$58)*-$E39/DATEDIF($L$2,'Accom_Phase Schedule'!$C$58,"m")</f>
        <v>0</v>
      </c>
      <c r="BB39" s="1">
        <f>(BB$2&lt;'Accom_Phase Schedule'!$C$58)*-$E39/DATEDIF($L$2,'Accom_Phase Schedule'!$C$58,"m")</f>
        <v>0</v>
      </c>
      <c r="BC39" s="1">
        <f>(BC$2&lt;'Accom_Phase Schedule'!$C$58)*-$E39/DATEDIF($L$2,'Accom_Phase Schedule'!$C$58,"m")</f>
        <v>0</v>
      </c>
      <c r="BD39" s="1">
        <f>(BD$2&lt;'Accom_Phase Schedule'!$C$58)*-$E39/DATEDIF($L$2,'Accom_Phase Schedule'!$C$58,"m")</f>
        <v>0</v>
      </c>
      <c r="BE39" s="1">
        <f>(BE$2&lt;'Accom_Phase Schedule'!$C$58)*-$E39/DATEDIF($L$2,'Accom_Phase Schedule'!$C$58,"m")</f>
        <v>0</v>
      </c>
      <c r="BF39" s="1">
        <f>(BF$2&lt;'Accom_Phase Schedule'!$C$58)*-$E39/DATEDIF($L$2,'Accom_Phase Schedule'!$C$58,"m")</f>
        <v>0</v>
      </c>
      <c r="BG39" s="1">
        <f>(BG$2&lt;'Accom_Phase Schedule'!$C$58)*-$E39/DATEDIF($L$2,'Accom_Phase Schedule'!$C$58,"m")</f>
        <v>0</v>
      </c>
      <c r="BH39" s="1">
        <f>(BH$2&lt;'Accom_Phase Schedule'!$C$58)*-$E39/DATEDIF($L$2,'Accom_Phase Schedule'!$C$58,"m")</f>
        <v>0</v>
      </c>
      <c r="BI39" s="1">
        <f>(BI$2&lt;'Accom_Phase Schedule'!$C$58)*-$E39/DATEDIF($L$2,'Accom_Phase Schedule'!$C$58,"m")</f>
        <v>0</v>
      </c>
      <c r="BJ39" s="1">
        <f>(BJ$2&lt;'Accom_Phase Schedule'!$C$58)*-$E39/DATEDIF($L$2,'Accom_Phase Schedule'!$C$58,"m")</f>
        <v>0</v>
      </c>
      <c r="BK39" s="1">
        <f>(BK$2&lt;'Accom_Phase Schedule'!$C$58)*-$E39/DATEDIF($L$2,'Accom_Phase Schedule'!$C$58,"m")</f>
        <v>0</v>
      </c>
      <c r="BL39" s="1">
        <f>(BL$2&lt;'Accom_Phase Schedule'!$C$58)*-$E39/DATEDIF($L$2,'Accom_Phase Schedule'!$C$58,"m")</f>
        <v>0</v>
      </c>
      <c r="BM39" s="1">
        <f>(BM$2&lt;'Accom_Phase Schedule'!$C$58)*-$E39/DATEDIF($L$2,'Accom_Phase Schedule'!$C$58,"m")</f>
        <v>0</v>
      </c>
      <c r="BN39" s="1">
        <f>(BN$2&lt;'Accom_Phase Schedule'!$C$58)*-$E39/DATEDIF($L$2,'Accom_Phase Schedule'!$C$58,"m")</f>
        <v>0</v>
      </c>
      <c r="BO39" s="1">
        <f>(BO$2&lt;'Accom_Phase Schedule'!$C$58)*-$E39/DATEDIF($L$2,'Accom_Phase Schedule'!$C$58,"m")</f>
        <v>0</v>
      </c>
      <c r="BP39" s="1">
        <f>(BP$2&lt;'Accom_Phase Schedule'!$C$58)*-$E39/DATEDIF($L$2,'Accom_Phase Schedule'!$C$58,"m")</f>
        <v>0</v>
      </c>
      <c r="BQ39" s="1">
        <f>(BQ$2&lt;'Accom_Phase Schedule'!$C$58)*-$E39/DATEDIF($L$2,'Accom_Phase Schedule'!$C$58,"m")</f>
        <v>0</v>
      </c>
      <c r="BR39" s="1">
        <f>(BR$2&lt;'Accom_Phase Schedule'!$C$58)*-$E39/DATEDIF($L$2,'Accom_Phase Schedule'!$C$58,"m")</f>
        <v>0</v>
      </c>
      <c r="BS39" s="1">
        <f>(BS$2&lt;'Accom_Phase Schedule'!$C$58)*-$E39/DATEDIF($L$2,'Accom_Phase Schedule'!$C$58,"m")</f>
        <v>0</v>
      </c>
      <c r="BT39" s="1">
        <f>(BT$2&lt;'Accom_Phase Schedule'!$C$58)*-$E39/DATEDIF($L$2,'Accom_Phase Schedule'!$C$58,"m")</f>
        <v>0</v>
      </c>
      <c r="BU39" s="1">
        <f>(BU$2&lt;'Accom_Phase Schedule'!$C$58)*-$E39/DATEDIF($L$2,'Accom_Phase Schedule'!$C$58,"m")</f>
        <v>0</v>
      </c>
      <c r="BV39" s="1">
        <f>(BV$2&lt;'Accom_Phase Schedule'!$C$58)*-$E39/DATEDIF($L$2,'Accom_Phase Schedule'!$C$58,"m")</f>
        <v>0</v>
      </c>
      <c r="BW39" s="1">
        <f>(BW$2&lt;'Accom_Phase Schedule'!$C$58)*-$E39/DATEDIF($L$2,'Accom_Phase Schedule'!$C$58,"m")</f>
        <v>0</v>
      </c>
      <c r="BX39" s="1">
        <f>(BX$2&lt;'Accom_Phase Schedule'!$C$58)*-$E39/DATEDIF($L$2,'Accom_Phase Schedule'!$C$58,"m")</f>
        <v>0</v>
      </c>
      <c r="BY39" s="1">
        <f>(BY$2&lt;'Accom_Phase Schedule'!$C$58)*-$E39/DATEDIF($L$2,'Accom_Phase Schedule'!$C$58,"m")</f>
        <v>0</v>
      </c>
      <c r="BZ39" s="1">
        <f>(BZ$2&lt;'Accom_Phase Schedule'!$C$58)*-$E39/DATEDIF($L$2,'Accom_Phase Schedule'!$C$58,"m")</f>
        <v>0</v>
      </c>
      <c r="CA39" s="1">
        <f>(CA$2&lt;'Accom_Phase Schedule'!$C$58)*-$E39/DATEDIF($L$2,'Accom_Phase Schedule'!$C$58,"m")</f>
        <v>0</v>
      </c>
      <c r="CB39" s="1">
        <f>(CB$2&lt;'Accom_Phase Schedule'!$C$58)*-$E39/DATEDIF($L$2,'Accom_Phase Schedule'!$C$58,"m")</f>
        <v>0</v>
      </c>
      <c r="CC39" s="1">
        <f>(CC$2&lt;'Accom_Phase Schedule'!$C$58)*-$E39/DATEDIF($L$2,'Accom_Phase Schedule'!$C$58,"m")</f>
        <v>0</v>
      </c>
      <c r="CD39" s="1">
        <f>(CD$2&lt;'Accom_Phase Schedule'!$C$58)*-$E39/DATEDIF($L$2,'Accom_Phase Schedule'!$C$58,"m")</f>
        <v>0</v>
      </c>
      <c r="CE39" s="1">
        <f>(CE$2&lt;'Accom_Phase Schedule'!$C$58)*-$E39/DATEDIF($L$2,'Accom_Phase Schedule'!$C$58,"m")</f>
        <v>0</v>
      </c>
      <c r="CF39" s="1">
        <f>(CF$2&lt;'Accom_Phase Schedule'!$C$58)*-$E39/DATEDIF($L$2,'Accom_Phase Schedule'!$C$58,"m")</f>
        <v>0</v>
      </c>
      <c r="CG39" s="1">
        <f>(CG$2&lt;'Accom_Phase Schedule'!$C$58)*-$E39/DATEDIF($L$2,'Accom_Phase Schedule'!$C$58,"m")</f>
        <v>0</v>
      </c>
      <c r="CH39" s="1">
        <f>(CH$2&lt;'Accom_Phase Schedule'!$C$58)*-$E39/DATEDIF($L$2,'Accom_Phase Schedule'!$C$58,"m")</f>
        <v>0</v>
      </c>
      <c r="CI39" s="1">
        <f>(CI$2&lt;'Accom_Phase Schedule'!$C$58)*-$E39/DATEDIF($L$2,'Accom_Phase Schedule'!$C$58,"m")</f>
        <v>0</v>
      </c>
      <c r="CJ39" s="1">
        <f>(CJ$2&lt;'Accom_Phase Schedule'!$C$58)*-$E39/DATEDIF($L$2,'Accom_Phase Schedule'!$C$58,"m")</f>
        <v>0</v>
      </c>
      <c r="CK39" s="1">
        <f>(CK$2&lt;'Accom_Phase Schedule'!$C$58)*-$E39/DATEDIF($L$2,'Accom_Phase Schedule'!$C$58,"m")</f>
        <v>0</v>
      </c>
      <c r="CL39" s="1">
        <f>(CL$2&lt;'Accom_Phase Schedule'!$C$58)*-$E39/DATEDIF($L$2,'Accom_Phase Schedule'!$C$58,"m")</f>
        <v>0</v>
      </c>
      <c r="CM39" s="1">
        <f>(CM$2&lt;'Accom_Phase Schedule'!$C$58)*-$E39/DATEDIF($L$2,'Accom_Phase Schedule'!$C$58,"m")</f>
        <v>0</v>
      </c>
      <c r="CN39" s="1">
        <f>(CN$2&lt;'Accom_Phase Schedule'!$C$58)*-$E39/DATEDIF($L$2,'Accom_Phase Schedule'!$C$58,"m")</f>
        <v>0</v>
      </c>
      <c r="CO39" s="1">
        <f>(CO$2&lt;'Accom_Phase Schedule'!$C$58)*-$E39/DATEDIF($L$2,'Accom_Phase Schedule'!$C$58,"m")</f>
        <v>0</v>
      </c>
      <c r="CP39" s="1">
        <f>(CP$2&lt;'Accom_Phase Schedule'!$C$58)*-$E39/DATEDIF($L$2,'Accom_Phase Schedule'!$C$58,"m")</f>
        <v>0</v>
      </c>
      <c r="CQ39" s="1">
        <f>(CQ$2&lt;'Accom_Phase Schedule'!$C$58)*-$E39/DATEDIF($L$2,'Accom_Phase Schedule'!$C$58,"m")</f>
        <v>0</v>
      </c>
      <c r="CR39" s="1">
        <f>(CR$2&lt;'Accom_Phase Schedule'!$C$58)*-$E39/DATEDIF($L$2,'Accom_Phase Schedule'!$C$58,"m")</f>
        <v>0</v>
      </c>
      <c r="CS39" s="1">
        <f>(CS$2&lt;'Accom_Phase Schedule'!$C$58)*-$E39/DATEDIF($L$2,'Accom_Phase Schedule'!$C$58,"m")</f>
        <v>0</v>
      </c>
      <c r="CT39" s="1">
        <f>(CT$2&lt;'Accom_Phase Schedule'!$C$58)*-$E39/DATEDIF($L$2,'Accom_Phase Schedule'!$C$58,"m")</f>
        <v>0</v>
      </c>
      <c r="CU39" s="1">
        <f>(CU$2&lt;'Accom_Phase Schedule'!$C$58)*-$E39/DATEDIF($L$2,'Accom_Phase Schedule'!$C$58,"m")</f>
        <v>0</v>
      </c>
    </row>
    <row r="40" spans="2:99" x14ac:dyDescent="0.25">
      <c r="B40" s="5"/>
      <c r="C40" s="5"/>
      <c r="D40" s="5"/>
      <c r="E40" s="5"/>
      <c r="I40" s="2"/>
    </row>
    <row r="41" spans="2:99" x14ac:dyDescent="0.25">
      <c r="B41" s="8" t="s">
        <v>181</v>
      </c>
      <c r="C41" s="8"/>
      <c r="D41" s="8"/>
      <c r="E41" s="8">
        <f>SUM(E28:E40)</f>
        <v>3640250</v>
      </c>
      <c r="H41" s="8" t="s">
        <v>182</v>
      </c>
      <c r="I41" s="8">
        <f>SUM(I28:I40)</f>
        <v>-3640250</v>
      </c>
      <c r="J41" s="8"/>
      <c r="K41" s="8">
        <f>SUM(K28:K40)</f>
        <v>0</v>
      </c>
      <c r="L41" s="8">
        <f t="shared" ref="L41:BB41" si="58">SUM(L28:L40)</f>
        <v>-910062.5</v>
      </c>
      <c r="M41" s="8">
        <f t="shared" si="58"/>
        <v>-910062.5</v>
      </c>
      <c r="N41" s="8">
        <f t="shared" si="58"/>
        <v>-910062.5</v>
      </c>
      <c r="O41" s="8">
        <f t="shared" si="58"/>
        <v>-910062.5</v>
      </c>
      <c r="P41" s="8">
        <f t="shared" si="58"/>
        <v>0</v>
      </c>
      <c r="Q41" s="8">
        <f t="shared" si="58"/>
        <v>0</v>
      </c>
      <c r="R41" s="8">
        <f t="shared" si="58"/>
        <v>0</v>
      </c>
      <c r="S41" s="8">
        <f t="shared" si="58"/>
        <v>0</v>
      </c>
      <c r="T41" s="8">
        <f t="shared" si="58"/>
        <v>0</v>
      </c>
      <c r="U41" s="8">
        <f t="shared" si="58"/>
        <v>0</v>
      </c>
      <c r="V41" s="8">
        <f t="shared" si="58"/>
        <v>0</v>
      </c>
      <c r="W41" s="8">
        <f t="shared" si="58"/>
        <v>0</v>
      </c>
      <c r="X41" s="8">
        <f t="shared" si="58"/>
        <v>0</v>
      </c>
      <c r="Y41" s="8">
        <f t="shared" si="58"/>
        <v>0</v>
      </c>
      <c r="Z41" s="8">
        <f t="shared" si="58"/>
        <v>0</v>
      </c>
      <c r="AA41" s="8">
        <f t="shared" si="58"/>
        <v>0</v>
      </c>
      <c r="AB41" s="8">
        <f t="shared" si="58"/>
        <v>0</v>
      </c>
      <c r="AC41" s="8">
        <f t="shared" si="58"/>
        <v>0</v>
      </c>
      <c r="AD41" s="8">
        <f t="shared" si="58"/>
        <v>0</v>
      </c>
      <c r="AE41" s="8">
        <f t="shared" si="58"/>
        <v>0</v>
      </c>
      <c r="AF41" s="8">
        <f t="shared" si="58"/>
        <v>0</v>
      </c>
      <c r="AG41" s="8">
        <f t="shared" si="58"/>
        <v>0</v>
      </c>
      <c r="AH41" s="8">
        <f t="shared" si="58"/>
        <v>0</v>
      </c>
      <c r="AI41" s="8">
        <f t="shared" si="58"/>
        <v>0</v>
      </c>
      <c r="AJ41" s="8">
        <f t="shared" si="58"/>
        <v>0</v>
      </c>
      <c r="AK41" s="8">
        <f t="shared" si="58"/>
        <v>0</v>
      </c>
      <c r="AL41" s="8">
        <f t="shared" si="58"/>
        <v>0</v>
      </c>
      <c r="AM41" s="8">
        <f t="shared" si="58"/>
        <v>0</v>
      </c>
      <c r="AN41" s="8">
        <f t="shared" si="58"/>
        <v>0</v>
      </c>
      <c r="AO41" s="8">
        <f t="shared" si="58"/>
        <v>0</v>
      </c>
      <c r="AP41" s="8">
        <f t="shared" si="58"/>
        <v>0</v>
      </c>
      <c r="AQ41" s="8">
        <f t="shared" si="58"/>
        <v>0</v>
      </c>
      <c r="AR41" s="8">
        <f t="shared" si="58"/>
        <v>0</v>
      </c>
      <c r="AS41" s="8">
        <f t="shared" si="58"/>
        <v>0</v>
      </c>
      <c r="AT41" s="8">
        <f t="shared" si="58"/>
        <v>0</v>
      </c>
      <c r="AU41" s="8">
        <f t="shared" si="58"/>
        <v>0</v>
      </c>
      <c r="AV41" s="8">
        <f t="shared" si="58"/>
        <v>0</v>
      </c>
      <c r="AW41" s="8">
        <f t="shared" si="58"/>
        <v>0</v>
      </c>
      <c r="AX41" s="8">
        <f t="shared" si="58"/>
        <v>0</v>
      </c>
      <c r="AY41" s="8">
        <f t="shared" si="58"/>
        <v>0</v>
      </c>
      <c r="AZ41" s="8">
        <f t="shared" si="58"/>
        <v>0</v>
      </c>
      <c r="BA41" s="8">
        <f t="shared" si="58"/>
        <v>0</v>
      </c>
      <c r="BB41" s="8">
        <f t="shared" si="58"/>
        <v>0</v>
      </c>
      <c r="BC41" s="8">
        <f t="shared" ref="BC41:CA41" si="59">SUM(BC28:BC40)</f>
        <v>0</v>
      </c>
      <c r="BD41" s="8">
        <f t="shared" si="59"/>
        <v>0</v>
      </c>
      <c r="BE41" s="8">
        <f t="shared" si="59"/>
        <v>0</v>
      </c>
      <c r="BF41" s="8">
        <f t="shared" si="59"/>
        <v>0</v>
      </c>
      <c r="BG41" s="8">
        <f t="shared" si="59"/>
        <v>0</v>
      </c>
      <c r="BH41" s="8">
        <f t="shared" si="59"/>
        <v>0</v>
      </c>
      <c r="BI41" s="8">
        <f t="shared" si="59"/>
        <v>0</v>
      </c>
      <c r="BJ41" s="8">
        <f t="shared" si="59"/>
        <v>0</v>
      </c>
      <c r="BK41" s="8">
        <f t="shared" si="59"/>
        <v>0</v>
      </c>
      <c r="BL41" s="8">
        <f t="shared" si="59"/>
        <v>0</v>
      </c>
      <c r="BM41" s="8">
        <f t="shared" si="59"/>
        <v>0</v>
      </c>
      <c r="BN41" s="8">
        <f t="shared" si="59"/>
        <v>0</v>
      </c>
      <c r="BO41" s="8">
        <f t="shared" si="59"/>
        <v>0</v>
      </c>
      <c r="BP41" s="8">
        <f t="shared" si="59"/>
        <v>0</v>
      </c>
      <c r="BQ41" s="8">
        <f t="shared" si="59"/>
        <v>0</v>
      </c>
      <c r="BR41" s="8">
        <f t="shared" si="59"/>
        <v>0</v>
      </c>
      <c r="BS41" s="8">
        <f t="shared" si="59"/>
        <v>0</v>
      </c>
      <c r="BT41" s="8">
        <f t="shared" si="59"/>
        <v>0</v>
      </c>
      <c r="BU41" s="8">
        <f t="shared" si="59"/>
        <v>0</v>
      </c>
      <c r="BV41" s="8">
        <f t="shared" si="59"/>
        <v>0</v>
      </c>
      <c r="BW41" s="8">
        <f t="shared" si="59"/>
        <v>0</v>
      </c>
      <c r="BX41" s="8">
        <f t="shared" si="59"/>
        <v>0</v>
      </c>
      <c r="BY41" s="8">
        <f t="shared" si="59"/>
        <v>0</v>
      </c>
      <c r="BZ41" s="8">
        <f t="shared" si="59"/>
        <v>0</v>
      </c>
      <c r="CA41" s="8">
        <f t="shared" si="59"/>
        <v>0</v>
      </c>
      <c r="CB41" s="8">
        <f t="shared" ref="CB41:CU41" si="60">SUM(CB28:CB40)</f>
        <v>0</v>
      </c>
      <c r="CC41" s="8">
        <f t="shared" si="60"/>
        <v>0</v>
      </c>
      <c r="CD41" s="8">
        <f t="shared" si="60"/>
        <v>0</v>
      </c>
      <c r="CE41" s="8">
        <f t="shared" si="60"/>
        <v>0</v>
      </c>
      <c r="CF41" s="8">
        <f t="shared" si="60"/>
        <v>0</v>
      </c>
      <c r="CG41" s="8">
        <f t="shared" si="60"/>
        <v>0</v>
      </c>
      <c r="CH41" s="8">
        <f t="shared" si="60"/>
        <v>0</v>
      </c>
      <c r="CI41" s="8">
        <f t="shared" si="60"/>
        <v>0</v>
      </c>
      <c r="CJ41" s="8">
        <f t="shared" si="60"/>
        <v>0</v>
      </c>
      <c r="CK41" s="8">
        <f t="shared" si="60"/>
        <v>0</v>
      </c>
      <c r="CL41" s="8">
        <f t="shared" si="60"/>
        <v>0</v>
      </c>
      <c r="CM41" s="8">
        <f t="shared" si="60"/>
        <v>0</v>
      </c>
      <c r="CN41" s="8">
        <f t="shared" si="60"/>
        <v>0</v>
      </c>
      <c r="CO41" s="8">
        <f t="shared" si="60"/>
        <v>0</v>
      </c>
      <c r="CP41" s="8">
        <f t="shared" si="60"/>
        <v>0</v>
      </c>
      <c r="CQ41" s="8">
        <f t="shared" si="60"/>
        <v>0</v>
      </c>
      <c r="CR41" s="8">
        <f t="shared" si="60"/>
        <v>0</v>
      </c>
      <c r="CS41" s="8">
        <f t="shared" si="60"/>
        <v>0</v>
      </c>
      <c r="CT41" s="8">
        <f t="shared" si="60"/>
        <v>0</v>
      </c>
      <c r="CU41" s="8">
        <f t="shared" si="60"/>
        <v>0</v>
      </c>
    </row>
    <row r="43" spans="2:99" ht="15.75" x14ac:dyDescent="0.25">
      <c r="B43" s="42" t="s">
        <v>183</v>
      </c>
      <c r="C43" s="42"/>
      <c r="D43" s="42"/>
      <c r="E43" s="42"/>
      <c r="F43" s="34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</row>
    <row r="45" spans="2:99" x14ac:dyDescent="0.25">
      <c r="B45" s="8" t="s">
        <v>0</v>
      </c>
      <c r="C45" s="8" t="s">
        <v>1</v>
      </c>
      <c r="D45" s="8" t="s">
        <v>2</v>
      </c>
      <c r="E45" s="9" t="s">
        <v>160</v>
      </c>
    </row>
    <row r="46" spans="2:99" x14ac:dyDescent="0.25">
      <c r="B46" s="5" t="s">
        <v>184</v>
      </c>
      <c r="C46" s="102">
        <v>15</v>
      </c>
      <c r="D46" s="5" t="s">
        <v>185</v>
      </c>
      <c r="E46" s="5">
        <f>C46*'Accom_Phase Schedule'!F45</f>
        <v>6450000</v>
      </c>
      <c r="H46" s="99" t="str">
        <f>B46</f>
        <v>Contributions towards infrastructure</v>
      </c>
      <c r="I46" s="100">
        <f t="shared" ref="I46:I53" si="61">SUM(K46:CU46)</f>
        <v>-6450000</v>
      </c>
      <c r="J46" s="99"/>
      <c r="K46" s="99">
        <f>SUMIF('Accom_Phase Schedule'!$C$53:$C$57,K$2,'Accom_Phase Schedule'!$K$53:$K$57)*-$C$46</f>
        <v>0</v>
      </c>
      <c r="L46" s="99">
        <f>SUMIF('Accom_Phase Schedule'!$C$53:$C$57,L$2,'Accom_Phase Schedule'!$K$53:$K$57)*-$C$46</f>
        <v>0</v>
      </c>
      <c r="M46" s="99">
        <f>SUMIF('Accom_Phase Schedule'!$C$53:$C$57,M$2,'Accom_Phase Schedule'!$K$53:$K$57)*-$C$46</f>
        <v>0</v>
      </c>
      <c r="N46" s="99">
        <f>SUMIF('Accom_Phase Schedule'!$C$53:$C$57,N$2,'Accom_Phase Schedule'!$K$53:$K$57)*-$C$46</f>
        <v>0</v>
      </c>
      <c r="O46" s="99">
        <f>SUMIF('Accom_Phase Schedule'!$C$53:$C$57,O$2,'Accom_Phase Schedule'!$K$53:$K$57)*-$C$46</f>
        <v>0</v>
      </c>
      <c r="P46" s="99">
        <f>SUMIF('Accom_Phase Schedule'!$C$53:$C$57,P$2,'Accom_Phase Schedule'!$K$53:$K$57)*-$C$46</f>
        <v>-6450000</v>
      </c>
      <c r="Q46" s="99">
        <f>SUMIF('Accom_Phase Schedule'!$C$53:$C$57,Q$2,'Accom_Phase Schedule'!$K$53:$K$57)*-$C$46</f>
        <v>0</v>
      </c>
      <c r="R46" s="99">
        <f>SUMIF('Accom_Phase Schedule'!$C$53:$C$57,R$2,'Accom_Phase Schedule'!$K$53:$K$57)*-$C$46</f>
        <v>0</v>
      </c>
      <c r="S46" s="99">
        <f>SUMIF('Accom_Phase Schedule'!$C$53:$C$57,S$2,'Accom_Phase Schedule'!$K$53:$K$57)*-$C$46</f>
        <v>0</v>
      </c>
      <c r="T46" s="99">
        <f>SUMIF('Accom_Phase Schedule'!$C$53:$C$57,T$2,'Accom_Phase Schedule'!$K$53:$K$57)*-$C$46</f>
        <v>0</v>
      </c>
      <c r="U46" s="99">
        <f>SUMIF('Accom_Phase Schedule'!$C$53:$C$57,U$2,'Accom_Phase Schedule'!$K$53:$K$57)*-$C$46</f>
        <v>0</v>
      </c>
      <c r="V46" s="99">
        <f>SUMIF('Accom_Phase Schedule'!$C$53:$C$57,V$2,'Accom_Phase Schedule'!$K$53:$K$57)*-$C$46</f>
        <v>0</v>
      </c>
      <c r="W46" s="99">
        <f>SUMIF('Accom_Phase Schedule'!$C$53:$C$57,W$2,'Accom_Phase Schedule'!$K$53:$K$57)*-$C$46</f>
        <v>0</v>
      </c>
      <c r="X46" s="99">
        <f>SUMIF('Accom_Phase Schedule'!$C$53:$C$57,X$2,'Accom_Phase Schedule'!$K$53:$K$57)*-$C$46</f>
        <v>0</v>
      </c>
      <c r="Y46" s="99">
        <f>SUMIF('Accom_Phase Schedule'!$C$53:$C$57,Y$2,'Accom_Phase Schedule'!$K$53:$K$57)*-$C$46</f>
        <v>0</v>
      </c>
      <c r="Z46" s="99">
        <f>SUMIF('Accom_Phase Schedule'!$C$53:$C$57,Z$2,'Accom_Phase Schedule'!$K$53:$K$57)*-$C$46</f>
        <v>0</v>
      </c>
      <c r="AA46" s="99">
        <f>SUMIF('Accom_Phase Schedule'!$C$53:$C$57,AA$2,'Accom_Phase Schedule'!$K$53:$K$57)*-$C$46</f>
        <v>0</v>
      </c>
      <c r="AB46" s="99">
        <f>SUMIF('Accom_Phase Schedule'!$C$53:$C$57,AB$2,'Accom_Phase Schedule'!$K$53:$K$57)*-$C$46</f>
        <v>0</v>
      </c>
      <c r="AC46" s="99">
        <f>SUMIF('Accom_Phase Schedule'!$C$53:$C$57,AC$2,'Accom_Phase Schedule'!$K$53:$K$57)*-$C$46</f>
        <v>0</v>
      </c>
      <c r="AD46" s="99">
        <f>SUMIF('Accom_Phase Schedule'!$C$53:$C$57,AD$2,'Accom_Phase Schedule'!$K$53:$K$57)*-$C$46</f>
        <v>0</v>
      </c>
      <c r="AE46" s="99">
        <f>SUMIF('Accom_Phase Schedule'!$C$53:$C$57,AE$2,'Accom_Phase Schedule'!$K$53:$K$57)*-$C$46</f>
        <v>0</v>
      </c>
      <c r="AF46" s="99">
        <f>SUMIF('Accom_Phase Schedule'!$C$53:$C$57,AF$2,'Accom_Phase Schedule'!$K$53:$K$57)*-$C$46</f>
        <v>0</v>
      </c>
      <c r="AG46" s="99">
        <f>SUMIF('Accom_Phase Schedule'!$C$53:$C$57,AG$2,'Accom_Phase Schedule'!$K$53:$K$57)*-$C$46</f>
        <v>0</v>
      </c>
      <c r="AH46" s="99">
        <f>SUMIF('Accom_Phase Schedule'!$C$53:$C$57,AH$2,'Accom_Phase Schedule'!$K$53:$K$57)*-$C$46</f>
        <v>0</v>
      </c>
      <c r="AI46" s="99">
        <f>SUMIF('Accom_Phase Schedule'!$C$53:$C$57,AI$2,'Accom_Phase Schedule'!$K$53:$K$57)*-$C$46</f>
        <v>0</v>
      </c>
      <c r="AJ46" s="99">
        <f>SUMIF('Accom_Phase Schedule'!$C$53:$C$57,AJ$2,'Accom_Phase Schedule'!$K$53:$K$57)*-$C$46</f>
        <v>0</v>
      </c>
      <c r="AK46" s="99">
        <f>SUMIF('Accom_Phase Schedule'!$C$53:$C$57,AK$2,'Accom_Phase Schedule'!$K$53:$K$57)*-$C$46</f>
        <v>0</v>
      </c>
      <c r="AL46" s="99">
        <f>SUMIF('Accom_Phase Schedule'!$C$53:$C$57,AL$2,'Accom_Phase Schedule'!$K$53:$K$57)*-$C$46</f>
        <v>0</v>
      </c>
      <c r="AM46" s="99">
        <f>SUMIF('Accom_Phase Schedule'!$C$53:$C$57,AM$2,'Accom_Phase Schedule'!$K$53:$K$57)*-$C$46</f>
        <v>0</v>
      </c>
      <c r="AN46" s="99">
        <f>SUMIF('Accom_Phase Schedule'!$C$53:$C$57,AN$2,'Accom_Phase Schedule'!$K$53:$K$57)*-$C$46</f>
        <v>0</v>
      </c>
      <c r="AO46" s="99">
        <f>SUMIF('Accom_Phase Schedule'!$C$53:$C$57,AO$2,'Accom_Phase Schedule'!$K$53:$K$57)*-$C$46</f>
        <v>0</v>
      </c>
      <c r="AP46" s="99">
        <f>SUMIF('Accom_Phase Schedule'!$C$53:$C$57,AP$2,'Accom_Phase Schedule'!$K$53:$K$57)*-$C$46</f>
        <v>0</v>
      </c>
      <c r="AQ46" s="99">
        <f>SUMIF('Accom_Phase Schedule'!$C$53:$C$57,AQ$2,'Accom_Phase Schedule'!$K$53:$K$57)*-$C$46</f>
        <v>0</v>
      </c>
      <c r="AR46" s="99">
        <f>SUMIF('Accom_Phase Schedule'!$C$53:$C$57,AR$2,'Accom_Phase Schedule'!$K$53:$K$57)*-$C$46</f>
        <v>0</v>
      </c>
      <c r="AS46" s="99">
        <f>SUMIF('Accom_Phase Schedule'!$C$53:$C$57,AS$2,'Accom_Phase Schedule'!$K$53:$K$57)*-$C$46</f>
        <v>0</v>
      </c>
      <c r="AT46" s="99">
        <f>SUMIF('Accom_Phase Schedule'!$C$53:$C$57,AT$2,'Accom_Phase Schedule'!$K$53:$K$57)*-$C$46</f>
        <v>0</v>
      </c>
      <c r="AU46" s="99">
        <f>SUMIF('Accom_Phase Schedule'!$C$53:$C$57,AU$2,'Accom_Phase Schedule'!$K$53:$K$57)*-$C$46</f>
        <v>0</v>
      </c>
      <c r="AV46" s="99">
        <f>SUMIF('Accom_Phase Schedule'!$C$53:$C$57,AV$2,'Accom_Phase Schedule'!$K$53:$K$57)*-$C$46</f>
        <v>0</v>
      </c>
      <c r="AW46" s="99">
        <f>SUMIF('Accom_Phase Schedule'!$C$53:$C$57,AW$2,'Accom_Phase Schedule'!$K$53:$K$57)*-$C$46</f>
        <v>0</v>
      </c>
      <c r="AX46" s="99">
        <f>SUMIF('Accom_Phase Schedule'!$C$53:$C$57,AX$2,'Accom_Phase Schedule'!$K$53:$K$57)*-$C$46</f>
        <v>0</v>
      </c>
      <c r="AY46" s="99">
        <f>SUMIF('Accom_Phase Schedule'!$C$53:$C$57,AY$2,'Accom_Phase Schedule'!$K$53:$K$57)*-$C$46</f>
        <v>0</v>
      </c>
      <c r="AZ46" s="99">
        <f>SUMIF('Accom_Phase Schedule'!$C$53:$C$57,AZ$2,'Accom_Phase Schedule'!$K$53:$K$57)*-$C$46</f>
        <v>0</v>
      </c>
      <c r="BA46" s="99">
        <f>SUMIF('Accom_Phase Schedule'!$C$53:$C$57,BA$2,'Accom_Phase Schedule'!$K$53:$K$57)*-$C$46</f>
        <v>0</v>
      </c>
      <c r="BB46" s="99">
        <f>SUMIF('Accom_Phase Schedule'!$C$53:$C$57,BB$2,'Accom_Phase Schedule'!$K$53:$K$57)*-$C$46</f>
        <v>0</v>
      </c>
      <c r="BC46" s="99">
        <f>SUMIF('Accom_Phase Schedule'!$C$53:$C$57,BC$2,'Accom_Phase Schedule'!$K$53:$K$57)*-$C$46</f>
        <v>0</v>
      </c>
      <c r="BD46" s="99">
        <f>SUMIF('Accom_Phase Schedule'!$C$53:$C$57,BD$2,'Accom_Phase Schedule'!$K$53:$K$57)*-$C$46</f>
        <v>0</v>
      </c>
      <c r="BE46" s="99">
        <f>SUMIF('Accom_Phase Schedule'!$C$53:$C$57,BE$2,'Accom_Phase Schedule'!$K$53:$K$57)*-$C$46</f>
        <v>0</v>
      </c>
      <c r="BF46" s="99">
        <f>SUMIF('Accom_Phase Schedule'!$C$53:$C$57,BF$2,'Accom_Phase Schedule'!$K$53:$K$57)*-$C$46</f>
        <v>0</v>
      </c>
      <c r="BG46" s="99">
        <f>SUMIF('Accom_Phase Schedule'!$C$53:$C$57,BG$2,'Accom_Phase Schedule'!$K$53:$K$57)*-$C$46</f>
        <v>0</v>
      </c>
      <c r="BH46" s="99">
        <f>SUMIF('Accom_Phase Schedule'!$C$53:$C$57,BH$2,'Accom_Phase Schedule'!$K$53:$K$57)*-$C$46</f>
        <v>0</v>
      </c>
      <c r="BI46" s="99">
        <f>SUMIF('Accom_Phase Schedule'!$C$53:$C$57,BI$2,'Accom_Phase Schedule'!$K$53:$K$57)*-$C$46</f>
        <v>0</v>
      </c>
      <c r="BJ46" s="99">
        <f>SUMIF('Accom_Phase Schedule'!$C$53:$C$57,BJ$2,'Accom_Phase Schedule'!$K$53:$K$57)*-$C$46</f>
        <v>0</v>
      </c>
      <c r="BK46" s="99">
        <f>SUMIF('Accom_Phase Schedule'!$C$53:$C$57,BK$2,'Accom_Phase Schedule'!$K$53:$K$57)*-$C$46</f>
        <v>0</v>
      </c>
      <c r="BL46" s="99">
        <f>SUMIF('Accom_Phase Schedule'!$C$53:$C$57,BL$2,'Accom_Phase Schedule'!$K$53:$K$57)*-$C$46</f>
        <v>0</v>
      </c>
      <c r="BM46" s="99">
        <f>SUMIF('Accom_Phase Schedule'!$C$53:$C$57,BM$2,'Accom_Phase Schedule'!$K$53:$K$57)*-$C$46</f>
        <v>0</v>
      </c>
      <c r="BN46" s="99">
        <f>SUMIF('Accom_Phase Schedule'!$C$53:$C$57,BN$2,'Accom_Phase Schedule'!$K$53:$K$57)*-$C$46</f>
        <v>0</v>
      </c>
      <c r="BO46" s="99">
        <f>SUMIF('Accom_Phase Schedule'!$C$53:$C$57,BO$2,'Accom_Phase Schedule'!$K$53:$K$57)*-$C$46</f>
        <v>0</v>
      </c>
      <c r="BP46" s="99">
        <f>SUMIF('Accom_Phase Schedule'!$C$53:$C$57,BP$2,'Accom_Phase Schedule'!$K$53:$K$57)*-$C$46</f>
        <v>0</v>
      </c>
      <c r="BQ46" s="99">
        <f>SUMIF('Accom_Phase Schedule'!$C$53:$C$57,BQ$2,'Accom_Phase Schedule'!$K$53:$K$57)*-$C$46</f>
        <v>0</v>
      </c>
      <c r="BR46" s="99">
        <f>SUMIF('Accom_Phase Schedule'!$C$53:$C$57,BR$2,'Accom_Phase Schedule'!$K$53:$K$57)*-$C$46</f>
        <v>0</v>
      </c>
      <c r="BS46" s="99">
        <f>SUMIF('Accom_Phase Schedule'!$C$53:$C$57,BS$2,'Accom_Phase Schedule'!$K$53:$K$57)*-$C$46</f>
        <v>0</v>
      </c>
      <c r="BT46" s="99">
        <f>SUMIF('Accom_Phase Schedule'!$C$53:$C$57,BT$2,'Accom_Phase Schedule'!$K$53:$K$57)*-$C$46</f>
        <v>0</v>
      </c>
      <c r="BU46" s="99">
        <f>SUMIF('Accom_Phase Schedule'!$C$53:$C$57,BU$2,'Accom_Phase Schedule'!$K$53:$K$57)*-$C$46</f>
        <v>0</v>
      </c>
      <c r="BV46" s="99">
        <f>SUMIF('Accom_Phase Schedule'!$C$53:$C$57,BV$2,'Accom_Phase Schedule'!$K$53:$K$57)*-$C$46</f>
        <v>0</v>
      </c>
      <c r="BW46" s="99">
        <f>SUMIF('Accom_Phase Schedule'!$C$53:$C$57,BW$2,'Accom_Phase Schedule'!$K$53:$K$57)*-$C$46</f>
        <v>0</v>
      </c>
      <c r="BX46" s="99">
        <f>SUMIF('Accom_Phase Schedule'!$C$53:$C$57,BX$2,'Accom_Phase Schedule'!$K$53:$K$57)*-$C$46</f>
        <v>0</v>
      </c>
      <c r="BY46" s="99">
        <f>SUMIF('Accom_Phase Schedule'!$C$53:$C$57,BY$2,'Accom_Phase Schedule'!$K$53:$K$57)*-$C$46</f>
        <v>0</v>
      </c>
      <c r="BZ46" s="99">
        <f>SUMIF('Accom_Phase Schedule'!$C$53:$C$57,BZ$2,'Accom_Phase Schedule'!$K$53:$K$57)*-$C$46</f>
        <v>0</v>
      </c>
      <c r="CA46" s="99">
        <f>SUMIF('Accom_Phase Schedule'!$C$53:$C$57,CA$2,'Accom_Phase Schedule'!$K$53:$K$57)*-$C$46</f>
        <v>0</v>
      </c>
      <c r="CB46" s="99">
        <f>SUMIF('Accom_Phase Schedule'!$C$53:$C$57,CB$2,'Accom_Phase Schedule'!$K$53:$K$57)*-$C$46</f>
        <v>0</v>
      </c>
      <c r="CC46" s="99">
        <f>SUMIF('Accom_Phase Schedule'!$C$53:$C$57,CC$2,'Accom_Phase Schedule'!$K$53:$K$57)*-$C$46</f>
        <v>0</v>
      </c>
      <c r="CD46" s="99">
        <f>SUMIF('Accom_Phase Schedule'!$C$53:$C$57,CD$2,'Accom_Phase Schedule'!$K$53:$K$57)*-$C$46</f>
        <v>0</v>
      </c>
      <c r="CE46" s="99">
        <f>SUMIF('Accom_Phase Schedule'!$C$53:$C$57,CE$2,'Accom_Phase Schedule'!$K$53:$K$57)*-$C$46</f>
        <v>0</v>
      </c>
      <c r="CF46" s="99">
        <f>SUMIF('Accom_Phase Schedule'!$C$53:$C$57,CF$2,'Accom_Phase Schedule'!$K$53:$K$57)*-$C$46</f>
        <v>0</v>
      </c>
      <c r="CG46" s="99">
        <f>SUMIF('Accom_Phase Schedule'!$C$53:$C$57,CG$2,'Accom_Phase Schedule'!$K$53:$K$57)*-$C$46</f>
        <v>0</v>
      </c>
      <c r="CH46" s="99">
        <f>SUMIF('Accom_Phase Schedule'!$C$53:$C$57,CH$2,'Accom_Phase Schedule'!$K$53:$K$57)*-$C$46</f>
        <v>0</v>
      </c>
      <c r="CI46" s="99">
        <f>SUMIF('Accom_Phase Schedule'!$C$53:$C$57,CI$2,'Accom_Phase Schedule'!$K$53:$K$57)*-$C$46</f>
        <v>0</v>
      </c>
      <c r="CJ46" s="99">
        <f>SUMIF('Accom_Phase Schedule'!$C$53:$C$57,CJ$2,'Accom_Phase Schedule'!$K$53:$K$57)*-$C$46</f>
        <v>0</v>
      </c>
      <c r="CK46" s="99">
        <f>SUMIF('Accom_Phase Schedule'!$C$53:$C$57,CK$2,'Accom_Phase Schedule'!$K$53:$K$57)*-$C$46</f>
        <v>0</v>
      </c>
      <c r="CL46" s="99">
        <f>SUMIF('Accom_Phase Schedule'!$C$53:$C$57,CL$2,'Accom_Phase Schedule'!$K$53:$K$57)*-$C$46</f>
        <v>0</v>
      </c>
      <c r="CM46" s="99">
        <f>SUMIF('Accom_Phase Schedule'!$C$53:$C$57,CM$2,'Accom_Phase Schedule'!$K$53:$K$57)*-$C$46</f>
        <v>0</v>
      </c>
      <c r="CN46" s="99">
        <f>SUMIF('Accom_Phase Schedule'!$C$53:$C$57,CN$2,'Accom_Phase Schedule'!$K$53:$K$57)*-$C$46</f>
        <v>0</v>
      </c>
      <c r="CO46" s="99">
        <f>SUMIF('Accom_Phase Schedule'!$C$53:$C$57,CO$2,'Accom_Phase Schedule'!$K$53:$K$57)*-$C$46</f>
        <v>0</v>
      </c>
      <c r="CP46" s="99">
        <f>SUMIF('Accom_Phase Schedule'!$C$53:$C$57,CP$2,'Accom_Phase Schedule'!$K$53:$K$57)*-$C$46</f>
        <v>0</v>
      </c>
      <c r="CQ46" s="99">
        <f>SUMIF('Accom_Phase Schedule'!$C$53:$C$57,CQ$2,'Accom_Phase Schedule'!$K$53:$K$57)*-$C$46</f>
        <v>0</v>
      </c>
      <c r="CR46" s="99">
        <f>SUMIF('Accom_Phase Schedule'!$C$53:$C$57,CR$2,'Accom_Phase Schedule'!$K$53:$K$57)*-$C$46</f>
        <v>0</v>
      </c>
      <c r="CS46" s="99">
        <f>SUMIF('Accom_Phase Schedule'!$C$53:$C$57,CS$2,'Accom_Phase Schedule'!$K$53:$K$57)*-$C$46</f>
        <v>0</v>
      </c>
      <c r="CT46" s="99">
        <f>SUMIF('Accom_Phase Schedule'!$C$53:$C$57,CT$2,'Accom_Phase Schedule'!$K$53:$K$57)*-$C$46</f>
        <v>0</v>
      </c>
      <c r="CU46" s="99">
        <f>SUMIF('Accom_Phase Schedule'!$C$53:$C$57,CU$2,'Accom_Phase Schedule'!$K$53:$K$57)*-$C$46</f>
        <v>0</v>
      </c>
    </row>
    <row r="47" spans="2:99" x14ac:dyDescent="0.25">
      <c r="B47" s="5" t="s">
        <v>186</v>
      </c>
      <c r="C47" s="6">
        <v>25000</v>
      </c>
      <c r="D47" s="5" t="s">
        <v>169</v>
      </c>
      <c r="E47" s="5">
        <f>C47</f>
        <v>25000</v>
      </c>
      <c r="H47" s="1" t="str">
        <f t="shared" ref="H47:H53" si="62">B47</f>
        <v>Contribution towards Public Open Space</v>
      </c>
      <c r="I47" s="2">
        <f t="shared" si="61"/>
        <v>-25000</v>
      </c>
      <c r="K47" s="1">
        <f>SUMIF('Accom_Phase Schedule'!$C$53:$C$57,K$2,'Accom_Phase Schedule'!$H$53:$H$57)*-$C47</f>
        <v>0</v>
      </c>
      <c r="L47" s="1">
        <f>SUMIF('Accom_Phase Schedule'!$C$53:$C$57,L$2,'Accom_Phase Schedule'!$H$53:$H$57)*-$C47</f>
        <v>0</v>
      </c>
      <c r="M47" s="1">
        <f>SUMIF('Accom_Phase Schedule'!$C$53:$C$57,M$2,'Accom_Phase Schedule'!$H$53:$H$57)*-$C47</f>
        <v>0</v>
      </c>
      <c r="N47" s="1">
        <f>SUMIF('Accom_Phase Schedule'!$C$53:$C$57,N$2,'Accom_Phase Schedule'!$H$53:$H$57)*-$C47</f>
        <v>0</v>
      </c>
      <c r="O47" s="1">
        <f>SUMIF('Accom_Phase Schedule'!$C$53:$C$57,O$2,'Accom_Phase Schedule'!$H$53:$H$57)*-$C47</f>
        <v>0</v>
      </c>
      <c r="P47" s="1">
        <f>SUMIF('Accom_Phase Schedule'!$C$53:$C$57,P$2,'Accom_Phase Schedule'!$H$53:$H$57)*-$C47</f>
        <v>-25000</v>
      </c>
      <c r="Q47" s="1">
        <f>SUMIF('Accom_Phase Schedule'!$C$53:$C$57,Q$2,'Accom_Phase Schedule'!$H$53:$H$57)*-$C47</f>
        <v>0</v>
      </c>
      <c r="R47" s="1">
        <f>SUMIF('Accom_Phase Schedule'!$C$53:$C$57,R$2,'Accom_Phase Schedule'!$H$53:$H$57)*-$C47</f>
        <v>0</v>
      </c>
      <c r="S47" s="1">
        <f>SUMIF('Accom_Phase Schedule'!$C$53:$C$57,S$2,'Accom_Phase Schedule'!$H$53:$H$57)*-$C47</f>
        <v>0</v>
      </c>
      <c r="T47" s="1">
        <f>SUMIF('Accom_Phase Schedule'!$C$53:$C$57,T$2,'Accom_Phase Schedule'!$H$53:$H$57)*-$C47</f>
        <v>0</v>
      </c>
      <c r="U47" s="1">
        <f>SUMIF('Accom_Phase Schedule'!$C$53:$C$57,U$2,'Accom_Phase Schedule'!$H$53:$H$57)*-$C47</f>
        <v>0</v>
      </c>
      <c r="V47" s="1">
        <f>SUMIF('Accom_Phase Schedule'!$C$53:$C$57,V$2,'Accom_Phase Schedule'!$H$53:$H$57)*-$C47</f>
        <v>0</v>
      </c>
      <c r="W47" s="1">
        <f>SUMIF('Accom_Phase Schedule'!$C$53:$C$57,W$2,'Accom_Phase Schedule'!$H$53:$H$57)*-$C47</f>
        <v>0</v>
      </c>
      <c r="X47" s="1">
        <f>SUMIF('Accom_Phase Schedule'!$C$53:$C$57,X$2,'Accom_Phase Schedule'!$H$53:$H$57)*-$C47</f>
        <v>0</v>
      </c>
      <c r="Y47" s="1">
        <f>SUMIF('Accom_Phase Schedule'!$C$53:$C$57,Y$2,'Accom_Phase Schedule'!$H$53:$H$57)*-$C47</f>
        <v>0</v>
      </c>
      <c r="Z47" s="1">
        <f>SUMIF('Accom_Phase Schedule'!$C$53:$C$57,Z$2,'Accom_Phase Schedule'!$H$53:$H$57)*-$C47</f>
        <v>0</v>
      </c>
      <c r="AA47" s="1">
        <f>SUMIF('Accom_Phase Schedule'!$C$53:$C$57,AA$2,'Accom_Phase Schedule'!$H$53:$H$57)*-$C47</f>
        <v>0</v>
      </c>
      <c r="AB47" s="1">
        <f>SUMIF('Accom_Phase Schedule'!$C$53:$C$57,AB$2,'Accom_Phase Schedule'!$H$53:$H$57)*-$C47</f>
        <v>0</v>
      </c>
      <c r="AC47" s="1">
        <f>SUMIF('Accom_Phase Schedule'!$C$53:$C$57,AC$2,'Accom_Phase Schedule'!$H$53:$H$57)*-$C47</f>
        <v>0</v>
      </c>
      <c r="AD47" s="1">
        <f>SUMIF('Accom_Phase Schedule'!$C$53:$C$57,AD$2,'Accom_Phase Schedule'!$H$53:$H$57)*-$C47</f>
        <v>0</v>
      </c>
      <c r="AE47" s="1">
        <f>SUMIF('Accom_Phase Schedule'!$C$53:$C$57,AE$2,'Accom_Phase Schedule'!$H$53:$H$57)*-$C47</f>
        <v>0</v>
      </c>
      <c r="AF47" s="1">
        <f>SUMIF('Accom_Phase Schedule'!$C$53:$C$57,AF$2,'Accom_Phase Schedule'!$H$53:$H$57)*-$C47</f>
        <v>0</v>
      </c>
      <c r="AG47" s="1">
        <f>SUMIF('Accom_Phase Schedule'!$C$53:$C$57,AG$2,'Accom_Phase Schedule'!$H$53:$H$57)*-$C47</f>
        <v>0</v>
      </c>
      <c r="AH47" s="1">
        <f>SUMIF('Accom_Phase Schedule'!$C$53:$C$57,AH$2,'Accom_Phase Schedule'!$H$53:$H$57)*-$C47</f>
        <v>0</v>
      </c>
      <c r="AI47" s="1">
        <f>SUMIF('Accom_Phase Schedule'!$C$53:$C$57,AI$2,'Accom_Phase Schedule'!$H$53:$H$57)*-$C47</f>
        <v>0</v>
      </c>
      <c r="AJ47" s="1">
        <f>SUMIF('Accom_Phase Schedule'!$C$53:$C$57,AJ$2,'Accom_Phase Schedule'!$H$53:$H$57)*-$C47</f>
        <v>0</v>
      </c>
      <c r="AK47" s="1">
        <f>SUMIF('Accom_Phase Schedule'!$C$53:$C$57,AK$2,'Accom_Phase Schedule'!$H$53:$H$57)*-$C47</f>
        <v>0</v>
      </c>
      <c r="AL47" s="1">
        <f>SUMIF('Accom_Phase Schedule'!$C$53:$C$57,AL$2,'Accom_Phase Schedule'!$H$53:$H$57)*-$C47</f>
        <v>0</v>
      </c>
      <c r="AM47" s="1">
        <f>SUMIF('Accom_Phase Schedule'!$C$53:$C$57,AM$2,'Accom_Phase Schedule'!$H$53:$H$57)*-$C47</f>
        <v>0</v>
      </c>
      <c r="AN47" s="1">
        <f>SUMIF('Accom_Phase Schedule'!$C$53:$C$57,AN$2,'Accom_Phase Schedule'!$H$53:$H$57)*-$C47</f>
        <v>0</v>
      </c>
      <c r="AO47" s="1">
        <f>SUMIF('Accom_Phase Schedule'!$C$53:$C$57,AO$2,'Accom_Phase Schedule'!$H$53:$H$57)*-$C47</f>
        <v>0</v>
      </c>
      <c r="AP47" s="1">
        <f>SUMIF('Accom_Phase Schedule'!$C$53:$C$57,AP$2,'Accom_Phase Schedule'!$H$53:$H$57)*-$C47</f>
        <v>0</v>
      </c>
      <c r="AQ47" s="1">
        <f>SUMIF('Accom_Phase Schedule'!$C$53:$C$57,AQ$2,'Accom_Phase Schedule'!$H$53:$H$57)*-$C47</f>
        <v>0</v>
      </c>
      <c r="AR47" s="1">
        <f>SUMIF('Accom_Phase Schedule'!$C$53:$C$57,AR$2,'Accom_Phase Schedule'!$H$53:$H$57)*-$C47</f>
        <v>0</v>
      </c>
      <c r="AS47" s="1">
        <f>SUMIF('Accom_Phase Schedule'!$C$53:$C$57,AS$2,'Accom_Phase Schedule'!$H$53:$H$57)*-$C47</f>
        <v>0</v>
      </c>
      <c r="AT47" s="1">
        <f>SUMIF('Accom_Phase Schedule'!$C$53:$C$57,AT$2,'Accom_Phase Schedule'!$H$53:$H$57)*-$C47</f>
        <v>0</v>
      </c>
      <c r="AU47" s="1">
        <f>SUMIF('Accom_Phase Schedule'!$C$53:$C$57,AU$2,'Accom_Phase Schedule'!$H$53:$H$57)*-$C47</f>
        <v>0</v>
      </c>
      <c r="AV47" s="1">
        <f>SUMIF('Accom_Phase Schedule'!$C$53:$C$57,AV$2,'Accom_Phase Schedule'!$H$53:$H$57)*-$C47</f>
        <v>0</v>
      </c>
      <c r="AW47" s="1">
        <f>SUMIF('Accom_Phase Schedule'!$C$53:$C$57,AW$2,'Accom_Phase Schedule'!$H$53:$H$57)*-$C47</f>
        <v>0</v>
      </c>
      <c r="AX47" s="1">
        <f>SUMIF('Accom_Phase Schedule'!$C$53:$C$57,AX$2,'Accom_Phase Schedule'!$H$53:$H$57)*-$C47</f>
        <v>0</v>
      </c>
      <c r="AY47" s="1">
        <f>SUMIF('Accom_Phase Schedule'!$C$53:$C$57,AY$2,'Accom_Phase Schedule'!$H$53:$H$57)*-$C47</f>
        <v>0</v>
      </c>
      <c r="AZ47" s="1">
        <f>SUMIF('Accom_Phase Schedule'!$C$53:$C$57,AZ$2,'Accom_Phase Schedule'!$H$53:$H$57)*-$C47</f>
        <v>0</v>
      </c>
      <c r="BA47" s="1">
        <f>SUMIF('Accom_Phase Schedule'!$C$53:$C$57,BA$2,'Accom_Phase Schedule'!$H$53:$H$57)*-$C47</f>
        <v>0</v>
      </c>
      <c r="BB47" s="1">
        <f>SUMIF('Accom_Phase Schedule'!$C$53:$C$57,BB$2,'Accom_Phase Schedule'!$H$53:$H$57)*-$C47</f>
        <v>0</v>
      </c>
      <c r="BC47" s="1">
        <f>SUMIF('Accom_Phase Schedule'!$C$53:$C$57,BC$2,'Accom_Phase Schedule'!$H$53:$H$57)*-$C47</f>
        <v>0</v>
      </c>
      <c r="BD47" s="1">
        <f>SUMIF('Accom_Phase Schedule'!$C$53:$C$57,BD$2,'Accom_Phase Schedule'!$H$53:$H$57)*-$C47</f>
        <v>0</v>
      </c>
      <c r="BE47" s="1">
        <f>SUMIF('Accom_Phase Schedule'!$C$53:$C$57,BE$2,'Accom_Phase Schedule'!$H$53:$H$57)*-$C47</f>
        <v>0</v>
      </c>
      <c r="BF47" s="1">
        <f>SUMIF('Accom_Phase Schedule'!$C$53:$C$57,BF$2,'Accom_Phase Schedule'!$H$53:$H$57)*-$C47</f>
        <v>0</v>
      </c>
      <c r="BG47" s="1">
        <f>SUMIF('Accom_Phase Schedule'!$C$53:$C$57,BG$2,'Accom_Phase Schedule'!$H$53:$H$57)*-$C47</f>
        <v>0</v>
      </c>
      <c r="BH47" s="1">
        <f>SUMIF('Accom_Phase Schedule'!$C$53:$C$57,BH$2,'Accom_Phase Schedule'!$H$53:$H$57)*-$C47</f>
        <v>0</v>
      </c>
      <c r="BI47" s="1">
        <f>SUMIF('Accom_Phase Schedule'!$C$53:$C$57,BI$2,'Accom_Phase Schedule'!$H$53:$H$57)*-$C47</f>
        <v>0</v>
      </c>
      <c r="BJ47" s="1">
        <f>SUMIF('Accom_Phase Schedule'!$C$53:$C$57,BJ$2,'Accom_Phase Schedule'!$H$53:$H$57)*-$C47</f>
        <v>0</v>
      </c>
      <c r="BK47" s="1">
        <f>SUMIF('Accom_Phase Schedule'!$C$53:$C$57,BK$2,'Accom_Phase Schedule'!$H$53:$H$57)*-$C47</f>
        <v>0</v>
      </c>
      <c r="BL47" s="1">
        <f>SUMIF('Accom_Phase Schedule'!$C$53:$C$57,BL$2,'Accom_Phase Schedule'!$H$53:$H$57)*-$C47</f>
        <v>0</v>
      </c>
      <c r="BM47" s="1">
        <f>SUMIF('Accom_Phase Schedule'!$C$53:$C$57,BM$2,'Accom_Phase Schedule'!$H$53:$H$57)*-$C47</f>
        <v>0</v>
      </c>
      <c r="BN47" s="1">
        <f>SUMIF('Accom_Phase Schedule'!$C$53:$C$57,BN$2,'Accom_Phase Schedule'!$H$53:$H$57)*-$C47</f>
        <v>0</v>
      </c>
      <c r="BO47" s="1">
        <f>SUMIF('Accom_Phase Schedule'!$C$53:$C$57,BO$2,'Accom_Phase Schedule'!$H$53:$H$57)*-$C47</f>
        <v>0</v>
      </c>
      <c r="BP47" s="1">
        <f>SUMIF('Accom_Phase Schedule'!$C$53:$C$57,BP$2,'Accom_Phase Schedule'!$H$53:$H$57)*-$C47</f>
        <v>0</v>
      </c>
      <c r="BQ47" s="1">
        <f>SUMIF('Accom_Phase Schedule'!$C$53:$C$57,BQ$2,'Accom_Phase Schedule'!$H$53:$H$57)*-$C47</f>
        <v>0</v>
      </c>
      <c r="BR47" s="1">
        <f>SUMIF('Accom_Phase Schedule'!$C$53:$C$57,BR$2,'Accom_Phase Schedule'!$H$53:$H$57)*-$C47</f>
        <v>0</v>
      </c>
      <c r="BS47" s="1">
        <f>SUMIF('Accom_Phase Schedule'!$C$53:$C$57,BS$2,'Accom_Phase Schedule'!$H$53:$H$57)*-$C47</f>
        <v>0</v>
      </c>
      <c r="BT47" s="1">
        <f>SUMIF('Accom_Phase Schedule'!$C$53:$C$57,BT$2,'Accom_Phase Schedule'!$H$53:$H$57)*-$C47</f>
        <v>0</v>
      </c>
      <c r="BU47" s="1">
        <f>SUMIF('Accom_Phase Schedule'!$C$53:$C$57,BU$2,'Accom_Phase Schedule'!$H$53:$H$57)*-$C47</f>
        <v>0</v>
      </c>
      <c r="BV47" s="1">
        <f>SUMIF('Accom_Phase Schedule'!$C$53:$C$57,BV$2,'Accom_Phase Schedule'!$H$53:$H$57)*-$C47</f>
        <v>0</v>
      </c>
      <c r="BW47" s="1">
        <f>SUMIF('Accom_Phase Schedule'!$C$53:$C$57,BW$2,'Accom_Phase Schedule'!$H$53:$H$57)*-$C47</f>
        <v>0</v>
      </c>
      <c r="BX47" s="1">
        <f>SUMIF('Accom_Phase Schedule'!$C$53:$C$57,BX$2,'Accom_Phase Schedule'!$H$53:$H$57)*-$C47</f>
        <v>0</v>
      </c>
      <c r="BY47" s="1">
        <f>SUMIF('Accom_Phase Schedule'!$C$53:$C$57,BY$2,'Accom_Phase Schedule'!$H$53:$H$57)*-$C47</f>
        <v>0</v>
      </c>
      <c r="BZ47" s="1">
        <f>SUMIF('Accom_Phase Schedule'!$C$53:$C$57,BZ$2,'Accom_Phase Schedule'!$H$53:$H$57)*-$C47</f>
        <v>0</v>
      </c>
      <c r="CA47" s="1">
        <f>SUMIF('Accom_Phase Schedule'!$C$53:$C$57,CA$2,'Accom_Phase Schedule'!$H$53:$H$57)*-$C47</f>
        <v>0</v>
      </c>
      <c r="CB47" s="1">
        <f>SUMIF('Accom_Phase Schedule'!$C$53:$C$57,CB$2,'Accom_Phase Schedule'!$H$53:$H$57)*-$C47</f>
        <v>0</v>
      </c>
      <c r="CC47" s="1">
        <f>SUMIF('Accom_Phase Schedule'!$C$53:$C$57,CC$2,'Accom_Phase Schedule'!$H$53:$H$57)*-$C47</f>
        <v>0</v>
      </c>
      <c r="CD47" s="1">
        <f>SUMIF('Accom_Phase Schedule'!$C$53:$C$57,CD$2,'Accom_Phase Schedule'!$H$53:$H$57)*-$C47</f>
        <v>0</v>
      </c>
      <c r="CE47" s="1">
        <f>SUMIF('Accom_Phase Schedule'!$C$53:$C$57,CE$2,'Accom_Phase Schedule'!$H$53:$H$57)*-$C47</f>
        <v>0</v>
      </c>
      <c r="CF47" s="1">
        <f>SUMIF('Accom_Phase Schedule'!$C$53:$C$57,CF$2,'Accom_Phase Schedule'!$H$53:$H$57)*-$C47</f>
        <v>0</v>
      </c>
      <c r="CG47" s="1">
        <f>SUMIF('Accom_Phase Schedule'!$C$53:$C$57,CG$2,'Accom_Phase Schedule'!$H$53:$H$57)*-$C47</f>
        <v>0</v>
      </c>
      <c r="CH47" s="1">
        <f>SUMIF('Accom_Phase Schedule'!$C$53:$C$57,CH$2,'Accom_Phase Schedule'!$H$53:$H$57)*-$C47</f>
        <v>0</v>
      </c>
      <c r="CI47" s="1">
        <f>SUMIF('Accom_Phase Schedule'!$C$53:$C$57,CI$2,'Accom_Phase Schedule'!$H$53:$H$57)*-$C47</f>
        <v>0</v>
      </c>
      <c r="CJ47" s="1">
        <f>SUMIF('Accom_Phase Schedule'!$C$53:$C$57,CJ$2,'Accom_Phase Schedule'!$H$53:$H$57)*-$C47</f>
        <v>0</v>
      </c>
      <c r="CK47" s="1">
        <f>SUMIF('Accom_Phase Schedule'!$C$53:$C$57,CK$2,'Accom_Phase Schedule'!$H$53:$H$57)*-$C47</f>
        <v>0</v>
      </c>
      <c r="CL47" s="1">
        <f>SUMIF('Accom_Phase Schedule'!$C$53:$C$57,CL$2,'Accom_Phase Schedule'!$H$53:$H$57)*-$C47</f>
        <v>0</v>
      </c>
      <c r="CM47" s="1">
        <f>SUMIF('Accom_Phase Schedule'!$C$53:$C$57,CM$2,'Accom_Phase Schedule'!$H$53:$H$57)*-$C47</f>
        <v>0</v>
      </c>
      <c r="CN47" s="1">
        <f>SUMIF('Accom_Phase Schedule'!$C$53:$C$57,CN$2,'Accom_Phase Schedule'!$H$53:$H$57)*-$C47</f>
        <v>0</v>
      </c>
      <c r="CO47" s="1">
        <f>SUMIF('Accom_Phase Schedule'!$C$53:$C$57,CO$2,'Accom_Phase Schedule'!$H$53:$H$57)*-$C47</f>
        <v>0</v>
      </c>
      <c r="CP47" s="1">
        <f>SUMIF('Accom_Phase Schedule'!$C$53:$C$57,CP$2,'Accom_Phase Schedule'!$H$53:$H$57)*-$C47</f>
        <v>0</v>
      </c>
      <c r="CQ47" s="1">
        <f>SUMIF('Accom_Phase Schedule'!$C$53:$C$57,CQ$2,'Accom_Phase Schedule'!$H$53:$H$57)*-$C47</f>
        <v>0</v>
      </c>
      <c r="CR47" s="1">
        <f>SUMIF('Accom_Phase Schedule'!$C$53:$C$57,CR$2,'Accom_Phase Schedule'!$H$53:$H$57)*-$C47</f>
        <v>0</v>
      </c>
      <c r="CS47" s="1">
        <f>SUMIF('Accom_Phase Schedule'!$C$53:$C$57,CS$2,'Accom_Phase Schedule'!$H$53:$H$57)*-$C47</f>
        <v>0</v>
      </c>
      <c r="CT47" s="1">
        <f>SUMIF('Accom_Phase Schedule'!$C$53:$C$57,CT$2,'Accom_Phase Schedule'!$H$53:$H$57)*-$C47</f>
        <v>0</v>
      </c>
      <c r="CU47" s="1">
        <f>SUMIF('Accom_Phase Schedule'!$C$53:$C$57,CU$2,'Accom_Phase Schedule'!$H$53:$H$57)*-$C47</f>
        <v>0</v>
      </c>
    </row>
    <row r="48" spans="2:99" x14ac:dyDescent="0.25">
      <c r="B48" s="5" t="s">
        <v>187</v>
      </c>
      <c r="C48" s="6">
        <v>10000</v>
      </c>
      <c r="D48" s="5" t="s">
        <v>169</v>
      </c>
      <c r="E48" s="5">
        <f>C48</f>
        <v>10000</v>
      </c>
      <c r="H48" s="99" t="str">
        <f t="shared" si="62"/>
        <v>Additional Contributions</v>
      </c>
      <c r="I48" s="100">
        <f t="shared" si="61"/>
        <v>-10000</v>
      </c>
      <c r="J48" s="99"/>
      <c r="K48" s="99">
        <f>SUMIF('Accom_Phase Schedule'!$C$53:$C$57,K$2,'Accom_Phase Schedule'!$H$53:$H$57)*-$C48</f>
        <v>0</v>
      </c>
      <c r="L48" s="99">
        <f>SUMIF('Accom_Phase Schedule'!$C$53:$C$57,L$2,'Accom_Phase Schedule'!$H$53:$H$57)*-$C48</f>
        <v>0</v>
      </c>
      <c r="M48" s="99">
        <f>SUMIF('Accom_Phase Schedule'!$C$53:$C$57,M$2,'Accom_Phase Schedule'!$H$53:$H$57)*-$C48</f>
        <v>0</v>
      </c>
      <c r="N48" s="99">
        <f>SUMIF('Accom_Phase Schedule'!$C$53:$C$57,N$2,'Accom_Phase Schedule'!$H$53:$H$57)*-$C48</f>
        <v>0</v>
      </c>
      <c r="O48" s="99">
        <f>SUMIF('Accom_Phase Schedule'!$C$53:$C$57,O$2,'Accom_Phase Schedule'!$H$53:$H$57)*-$C48</f>
        <v>0</v>
      </c>
      <c r="P48" s="99">
        <f>SUMIF('Accom_Phase Schedule'!$C$53:$C$57,P$2,'Accom_Phase Schedule'!$H$53:$H$57)*-$C48</f>
        <v>-10000</v>
      </c>
      <c r="Q48" s="99">
        <f>SUMIF('Accom_Phase Schedule'!$C$53:$C$57,Q$2,'Accom_Phase Schedule'!$H$53:$H$57)*-$C48</f>
        <v>0</v>
      </c>
      <c r="R48" s="99">
        <f>SUMIF('Accom_Phase Schedule'!$C$53:$C$57,R$2,'Accom_Phase Schedule'!$H$53:$H$57)*-$C48</f>
        <v>0</v>
      </c>
      <c r="S48" s="99">
        <f>SUMIF('Accom_Phase Schedule'!$C$53:$C$57,S$2,'Accom_Phase Schedule'!$H$53:$H$57)*-$C48</f>
        <v>0</v>
      </c>
      <c r="T48" s="99">
        <f>SUMIF('Accom_Phase Schedule'!$C$53:$C$57,T$2,'Accom_Phase Schedule'!$H$53:$H$57)*-$C48</f>
        <v>0</v>
      </c>
      <c r="U48" s="99">
        <f>SUMIF('Accom_Phase Schedule'!$C$53:$C$57,U$2,'Accom_Phase Schedule'!$H$53:$H$57)*-$C48</f>
        <v>0</v>
      </c>
      <c r="V48" s="99">
        <f>SUMIF('Accom_Phase Schedule'!$C$53:$C$57,V$2,'Accom_Phase Schedule'!$H$53:$H$57)*-$C48</f>
        <v>0</v>
      </c>
      <c r="W48" s="99">
        <f>SUMIF('Accom_Phase Schedule'!$C$53:$C$57,W$2,'Accom_Phase Schedule'!$H$53:$H$57)*-$C48</f>
        <v>0</v>
      </c>
      <c r="X48" s="99">
        <f>SUMIF('Accom_Phase Schedule'!$C$53:$C$57,X$2,'Accom_Phase Schedule'!$H$53:$H$57)*-$C48</f>
        <v>0</v>
      </c>
      <c r="Y48" s="99">
        <f>SUMIF('Accom_Phase Schedule'!$C$53:$C$57,Y$2,'Accom_Phase Schedule'!$H$53:$H$57)*-$C48</f>
        <v>0</v>
      </c>
      <c r="Z48" s="99">
        <f>SUMIF('Accom_Phase Schedule'!$C$53:$C$57,Z$2,'Accom_Phase Schedule'!$H$53:$H$57)*-$C48</f>
        <v>0</v>
      </c>
      <c r="AA48" s="99">
        <f>SUMIF('Accom_Phase Schedule'!$C$53:$C$57,AA$2,'Accom_Phase Schedule'!$H$53:$H$57)*-$C48</f>
        <v>0</v>
      </c>
      <c r="AB48" s="99">
        <f>SUMIF('Accom_Phase Schedule'!$C$53:$C$57,AB$2,'Accom_Phase Schedule'!$H$53:$H$57)*-$C48</f>
        <v>0</v>
      </c>
      <c r="AC48" s="99">
        <f>SUMIF('Accom_Phase Schedule'!$C$53:$C$57,AC$2,'Accom_Phase Schedule'!$H$53:$H$57)*-$C48</f>
        <v>0</v>
      </c>
      <c r="AD48" s="99">
        <f>SUMIF('Accom_Phase Schedule'!$C$53:$C$57,AD$2,'Accom_Phase Schedule'!$H$53:$H$57)*-$C48</f>
        <v>0</v>
      </c>
      <c r="AE48" s="99">
        <f>SUMIF('Accom_Phase Schedule'!$C$53:$C$57,AE$2,'Accom_Phase Schedule'!$H$53:$H$57)*-$C48</f>
        <v>0</v>
      </c>
      <c r="AF48" s="99">
        <f>SUMIF('Accom_Phase Schedule'!$C$53:$C$57,AF$2,'Accom_Phase Schedule'!$H$53:$H$57)*-$C48</f>
        <v>0</v>
      </c>
      <c r="AG48" s="99">
        <f>SUMIF('Accom_Phase Schedule'!$C$53:$C$57,AG$2,'Accom_Phase Schedule'!$H$53:$H$57)*-$C48</f>
        <v>0</v>
      </c>
      <c r="AH48" s="99">
        <f>SUMIF('Accom_Phase Schedule'!$C$53:$C$57,AH$2,'Accom_Phase Schedule'!$H$53:$H$57)*-$C48</f>
        <v>0</v>
      </c>
      <c r="AI48" s="99">
        <f>SUMIF('Accom_Phase Schedule'!$C$53:$C$57,AI$2,'Accom_Phase Schedule'!$H$53:$H$57)*-$C48</f>
        <v>0</v>
      </c>
      <c r="AJ48" s="99">
        <f>SUMIF('Accom_Phase Schedule'!$C$53:$C$57,AJ$2,'Accom_Phase Schedule'!$H$53:$H$57)*-$C48</f>
        <v>0</v>
      </c>
      <c r="AK48" s="99">
        <f>SUMIF('Accom_Phase Schedule'!$C$53:$C$57,AK$2,'Accom_Phase Schedule'!$H$53:$H$57)*-$C48</f>
        <v>0</v>
      </c>
      <c r="AL48" s="99">
        <f>SUMIF('Accom_Phase Schedule'!$C$53:$C$57,AL$2,'Accom_Phase Schedule'!$H$53:$H$57)*-$C48</f>
        <v>0</v>
      </c>
      <c r="AM48" s="99">
        <f>SUMIF('Accom_Phase Schedule'!$C$53:$C$57,AM$2,'Accom_Phase Schedule'!$H$53:$H$57)*-$C48</f>
        <v>0</v>
      </c>
      <c r="AN48" s="99">
        <f>SUMIF('Accom_Phase Schedule'!$C$53:$C$57,AN$2,'Accom_Phase Schedule'!$H$53:$H$57)*-$C48</f>
        <v>0</v>
      </c>
      <c r="AO48" s="99">
        <f>SUMIF('Accom_Phase Schedule'!$C$53:$C$57,AO$2,'Accom_Phase Schedule'!$H$53:$H$57)*-$C48</f>
        <v>0</v>
      </c>
      <c r="AP48" s="99">
        <f>SUMIF('Accom_Phase Schedule'!$C$53:$C$57,AP$2,'Accom_Phase Schedule'!$H$53:$H$57)*-$C48</f>
        <v>0</v>
      </c>
      <c r="AQ48" s="99">
        <f>SUMIF('Accom_Phase Schedule'!$C$53:$C$57,AQ$2,'Accom_Phase Schedule'!$H$53:$H$57)*-$C48</f>
        <v>0</v>
      </c>
      <c r="AR48" s="99">
        <f>SUMIF('Accom_Phase Schedule'!$C$53:$C$57,AR$2,'Accom_Phase Schedule'!$H$53:$H$57)*-$C48</f>
        <v>0</v>
      </c>
      <c r="AS48" s="99">
        <f>SUMIF('Accom_Phase Schedule'!$C$53:$C$57,AS$2,'Accom_Phase Schedule'!$H$53:$H$57)*-$C48</f>
        <v>0</v>
      </c>
      <c r="AT48" s="99">
        <f>SUMIF('Accom_Phase Schedule'!$C$53:$C$57,AT$2,'Accom_Phase Schedule'!$H$53:$H$57)*-$C48</f>
        <v>0</v>
      </c>
      <c r="AU48" s="99">
        <f>SUMIF('Accom_Phase Schedule'!$C$53:$C$57,AU$2,'Accom_Phase Schedule'!$H$53:$H$57)*-$C48</f>
        <v>0</v>
      </c>
      <c r="AV48" s="99">
        <f>SUMIF('Accom_Phase Schedule'!$C$53:$C$57,AV$2,'Accom_Phase Schedule'!$H$53:$H$57)*-$C48</f>
        <v>0</v>
      </c>
      <c r="AW48" s="99">
        <f>SUMIF('Accom_Phase Schedule'!$C$53:$C$57,AW$2,'Accom_Phase Schedule'!$H$53:$H$57)*-$C48</f>
        <v>0</v>
      </c>
      <c r="AX48" s="99">
        <f>SUMIF('Accom_Phase Schedule'!$C$53:$C$57,AX$2,'Accom_Phase Schedule'!$H$53:$H$57)*-$C48</f>
        <v>0</v>
      </c>
      <c r="AY48" s="99">
        <f>SUMIF('Accom_Phase Schedule'!$C$53:$C$57,AY$2,'Accom_Phase Schedule'!$H$53:$H$57)*-$C48</f>
        <v>0</v>
      </c>
      <c r="AZ48" s="99">
        <f>SUMIF('Accom_Phase Schedule'!$C$53:$C$57,AZ$2,'Accom_Phase Schedule'!$H$53:$H$57)*-$C48</f>
        <v>0</v>
      </c>
      <c r="BA48" s="99">
        <f>SUMIF('Accom_Phase Schedule'!$C$53:$C$57,BA$2,'Accom_Phase Schedule'!$H$53:$H$57)*-$C48</f>
        <v>0</v>
      </c>
      <c r="BB48" s="99">
        <f>SUMIF('Accom_Phase Schedule'!$C$53:$C$57,BB$2,'Accom_Phase Schedule'!$H$53:$H$57)*-$C48</f>
        <v>0</v>
      </c>
      <c r="BC48" s="99">
        <f>SUMIF('Accom_Phase Schedule'!$C$53:$C$57,BC$2,'Accom_Phase Schedule'!$H$53:$H$57)*-$C48</f>
        <v>0</v>
      </c>
      <c r="BD48" s="99">
        <f>SUMIF('Accom_Phase Schedule'!$C$53:$C$57,BD$2,'Accom_Phase Schedule'!$H$53:$H$57)*-$C48</f>
        <v>0</v>
      </c>
      <c r="BE48" s="99">
        <f>SUMIF('Accom_Phase Schedule'!$C$53:$C$57,BE$2,'Accom_Phase Schedule'!$H$53:$H$57)*-$C48</f>
        <v>0</v>
      </c>
      <c r="BF48" s="99">
        <f>SUMIF('Accom_Phase Schedule'!$C$53:$C$57,BF$2,'Accom_Phase Schedule'!$H$53:$H$57)*-$C48</f>
        <v>0</v>
      </c>
      <c r="BG48" s="99">
        <f>SUMIF('Accom_Phase Schedule'!$C$53:$C$57,BG$2,'Accom_Phase Schedule'!$H$53:$H$57)*-$C48</f>
        <v>0</v>
      </c>
      <c r="BH48" s="99">
        <f>SUMIF('Accom_Phase Schedule'!$C$53:$C$57,BH$2,'Accom_Phase Schedule'!$H$53:$H$57)*-$C48</f>
        <v>0</v>
      </c>
      <c r="BI48" s="99">
        <f>SUMIF('Accom_Phase Schedule'!$C$53:$C$57,BI$2,'Accom_Phase Schedule'!$H$53:$H$57)*-$C48</f>
        <v>0</v>
      </c>
      <c r="BJ48" s="99">
        <f>SUMIF('Accom_Phase Schedule'!$C$53:$C$57,BJ$2,'Accom_Phase Schedule'!$H$53:$H$57)*-$C48</f>
        <v>0</v>
      </c>
      <c r="BK48" s="99">
        <f>SUMIF('Accom_Phase Schedule'!$C$53:$C$57,BK$2,'Accom_Phase Schedule'!$H$53:$H$57)*-$C48</f>
        <v>0</v>
      </c>
      <c r="BL48" s="99">
        <f>SUMIF('Accom_Phase Schedule'!$C$53:$C$57,BL$2,'Accom_Phase Schedule'!$H$53:$H$57)*-$C48</f>
        <v>0</v>
      </c>
      <c r="BM48" s="99">
        <f>SUMIF('Accom_Phase Schedule'!$C$53:$C$57,BM$2,'Accom_Phase Schedule'!$H$53:$H$57)*-$C48</f>
        <v>0</v>
      </c>
      <c r="BN48" s="99">
        <f>SUMIF('Accom_Phase Schedule'!$C$53:$C$57,BN$2,'Accom_Phase Schedule'!$H$53:$H$57)*-$C48</f>
        <v>0</v>
      </c>
      <c r="BO48" s="99">
        <f>SUMIF('Accom_Phase Schedule'!$C$53:$C$57,BO$2,'Accom_Phase Schedule'!$H$53:$H$57)*-$C48</f>
        <v>0</v>
      </c>
      <c r="BP48" s="99">
        <f>SUMIF('Accom_Phase Schedule'!$C$53:$C$57,BP$2,'Accom_Phase Schedule'!$H$53:$H$57)*-$C48</f>
        <v>0</v>
      </c>
      <c r="BQ48" s="99">
        <f>SUMIF('Accom_Phase Schedule'!$C$53:$C$57,BQ$2,'Accom_Phase Schedule'!$H$53:$H$57)*-$C48</f>
        <v>0</v>
      </c>
      <c r="BR48" s="99">
        <f>SUMIF('Accom_Phase Schedule'!$C$53:$C$57,BR$2,'Accom_Phase Schedule'!$H$53:$H$57)*-$C48</f>
        <v>0</v>
      </c>
      <c r="BS48" s="99">
        <f>SUMIF('Accom_Phase Schedule'!$C$53:$C$57,BS$2,'Accom_Phase Schedule'!$H$53:$H$57)*-$C48</f>
        <v>0</v>
      </c>
      <c r="BT48" s="99">
        <f>SUMIF('Accom_Phase Schedule'!$C$53:$C$57,BT$2,'Accom_Phase Schedule'!$H$53:$H$57)*-$C48</f>
        <v>0</v>
      </c>
      <c r="BU48" s="99">
        <f>SUMIF('Accom_Phase Schedule'!$C$53:$C$57,BU$2,'Accom_Phase Schedule'!$H$53:$H$57)*-$C48</f>
        <v>0</v>
      </c>
      <c r="BV48" s="99">
        <f>SUMIF('Accom_Phase Schedule'!$C$53:$C$57,BV$2,'Accom_Phase Schedule'!$H$53:$H$57)*-$C48</f>
        <v>0</v>
      </c>
      <c r="BW48" s="99">
        <f>SUMIF('Accom_Phase Schedule'!$C$53:$C$57,BW$2,'Accom_Phase Schedule'!$H$53:$H$57)*-$C48</f>
        <v>0</v>
      </c>
      <c r="BX48" s="99">
        <f>SUMIF('Accom_Phase Schedule'!$C$53:$C$57,BX$2,'Accom_Phase Schedule'!$H$53:$H$57)*-$C48</f>
        <v>0</v>
      </c>
      <c r="BY48" s="99">
        <f>SUMIF('Accom_Phase Schedule'!$C$53:$C$57,BY$2,'Accom_Phase Schedule'!$H$53:$H$57)*-$C48</f>
        <v>0</v>
      </c>
      <c r="BZ48" s="99">
        <f>SUMIF('Accom_Phase Schedule'!$C$53:$C$57,BZ$2,'Accom_Phase Schedule'!$H$53:$H$57)*-$C48</f>
        <v>0</v>
      </c>
      <c r="CA48" s="99">
        <f>SUMIF('Accom_Phase Schedule'!$C$53:$C$57,CA$2,'Accom_Phase Schedule'!$H$53:$H$57)*-$C48</f>
        <v>0</v>
      </c>
      <c r="CB48" s="99">
        <f>SUMIF('Accom_Phase Schedule'!$C$53:$C$57,CB$2,'Accom_Phase Schedule'!$H$53:$H$57)*-$C48</f>
        <v>0</v>
      </c>
      <c r="CC48" s="99">
        <f>SUMIF('Accom_Phase Schedule'!$C$53:$C$57,CC$2,'Accom_Phase Schedule'!$H$53:$H$57)*-$C48</f>
        <v>0</v>
      </c>
      <c r="CD48" s="99">
        <f>SUMIF('Accom_Phase Schedule'!$C$53:$C$57,CD$2,'Accom_Phase Schedule'!$H$53:$H$57)*-$C48</f>
        <v>0</v>
      </c>
      <c r="CE48" s="99">
        <f>SUMIF('Accom_Phase Schedule'!$C$53:$C$57,CE$2,'Accom_Phase Schedule'!$H$53:$H$57)*-$C48</f>
        <v>0</v>
      </c>
      <c r="CF48" s="99">
        <f>SUMIF('Accom_Phase Schedule'!$C$53:$C$57,CF$2,'Accom_Phase Schedule'!$H$53:$H$57)*-$C48</f>
        <v>0</v>
      </c>
      <c r="CG48" s="99">
        <f>SUMIF('Accom_Phase Schedule'!$C$53:$C$57,CG$2,'Accom_Phase Schedule'!$H$53:$H$57)*-$C48</f>
        <v>0</v>
      </c>
      <c r="CH48" s="99">
        <f>SUMIF('Accom_Phase Schedule'!$C$53:$C$57,CH$2,'Accom_Phase Schedule'!$H$53:$H$57)*-$C48</f>
        <v>0</v>
      </c>
      <c r="CI48" s="99">
        <f>SUMIF('Accom_Phase Schedule'!$C$53:$C$57,CI$2,'Accom_Phase Schedule'!$H$53:$H$57)*-$C48</f>
        <v>0</v>
      </c>
      <c r="CJ48" s="99">
        <f>SUMIF('Accom_Phase Schedule'!$C$53:$C$57,CJ$2,'Accom_Phase Schedule'!$H$53:$H$57)*-$C48</f>
        <v>0</v>
      </c>
      <c r="CK48" s="99">
        <f>SUMIF('Accom_Phase Schedule'!$C$53:$C$57,CK$2,'Accom_Phase Schedule'!$H$53:$H$57)*-$C48</f>
        <v>0</v>
      </c>
      <c r="CL48" s="99">
        <f>SUMIF('Accom_Phase Schedule'!$C$53:$C$57,CL$2,'Accom_Phase Schedule'!$H$53:$H$57)*-$C48</f>
        <v>0</v>
      </c>
      <c r="CM48" s="99">
        <f>SUMIF('Accom_Phase Schedule'!$C$53:$C$57,CM$2,'Accom_Phase Schedule'!$H$53:$H$57)*-$C48</f>
        <v>0</v>
      </c>
      <c r="CN48" s="99">
        <f>SUMIF('Accom_Phase Schedule'!$C$53:$C$57,CN$2,'Accom_Phase Schedule'!$H$53:$H$57)*-$C48</f>
        <v>0</v>
      </c>
      <c r="CO48" s="99">
        <f>SUMIF('Accom_Phase Schedule'!$C$53:$C$57,CO$2,'Accom_Phase Schedule'!$H$53:$H$57)*-$C48</f>
        <v>0</v>
      </c>
      <c r="CP48" s="99">
        <f>SUMIF('Accom_Phase Schedule'!$C$53:$C$57,CP$2,'Accom_Phase Schedule'!$H$53:$H$57)*-$C48</f>
        <v>0</v>
      </c>
      <c r="CQ48" s="99">
        <f>SUMIF('Accom_Phase Schedule'!$C$53:$C$57,CQ$2,'Accom_Phase Schedule'!$H$53:$H$57)*-$C48</f>
        <v>0</v>
      </c>
      <c r="CR48" s="99">
        <f>SUMIF('Accom_Phase Schedule'!$C$53:$C$57,CR$2,'Accom_Phase Schedule'!$H$53:$H$57)*-$C48</f>
        <v>0</v>
      </c>
      <c r="CS48" s="99">
        <f>SUMIF('Accom_Phase Schedule'!$C$53:$C$57,CS$2,'Accom_Phase Schedule'!$H$53:$H$57)*-$C48</f>
        <v>0</v>
      </c>
      <c r="CT48" s="99">
        <f>SUMIF('Accom_Phase Schedule'!$C$53:$C$57,CT$2,'Accom_Phase Schedule'!$H$53:$H$57)*-$C48</f>
        <v>0</v>
      </c>
      <c r="CU48" s="99">
        <f>SUMIF('Accom_Phase Schedule'!$C$53:$C$57,CU$2,'Accom_Phase Schedule'!$H$53:$H$57)*-$C48</f>
        <v>0</v>
      </c>
    </row>
    <row r="49" spans="2:99" x14ac:dyDescent="0.25">
      <c r="B49" s="5" t="s">
        <v>188</v>
      </c>
      <c r="C49" s="6">
        <v>4500</v>
      </c>
      <c r="D49" s="5" t="s">
        <v>9</v>
      </c>
      <c r="E49" s="5">
        <f>C49*'Accom_Phase Schedule'!$C$45</f>
        <v>2250000</v>
      </c>
      <c r="H49" s="1" t="str">
        <f t="shared" si="62"/>
        <v>Water Connection</v>
      </c>
      <c r="I49" s="2">
        <f t="shared" si="61"/>
        <v>-2250000</v>
      </c>
      <c r="K49" s="1">
        <f>SUMIF('Accom_Phase Schedule'!$E$53:$E$57,EDATE(K$2,1),'Accom_Phase Schedule'!$G$53:$G$57)*-$C49</f>
        <v>0</v>
      </c>
      <c r="L49" s="1">
        <f>SUMIF('Accom_Phase Schedule'!$E$53:$E$57,EDATE(L$2,1),'Accom_Phase Schedule'!$G$53:$G$57)*-$C49</f>
        <v>0</v>
      </c>
      <c r="M49" s="1">
        <f>SUMIF('Accom_Phase Schedule'!$E$53:$E$57,EDATE(M$2,1),'Accom_Phase Schedule'!$G$53:$G$57)*-$C49</f>
        <v>0</v>
      </c>
      <c r="N49" s="1">
        <f>SUMIF('Accom_Phase Schedule'!$E$53:$E$57,EDATE(N$2,1),'Accom_Phase Schedule'!$G$53:$G$57)*-$C49</f>
        <v>0</v>
      </c>
      <c r="O49" s="1">
        <f>SUMIF('Accom_Phase Schedule'!$E$53:$E$57,EDATE(O$2,1),'Accom_Phase Schedule'!$G$53:$G$57)*-$C49</f>
        <v>0</v>
      </c>
      <c r="P49" s="1">
        <f>SUMIF('Accom_Phase Schedule'!$E$53:$E$57,EDATE(P$2,1),'Accom_Phase Schedule'!$G$53:$G$57)*-$C49</f>
        <v>0</v>
      </c>
      <c r="Q49" s="1">
        <f>SUMIF('Accom_Phase Schedule'!$E$53:$E$57,EDATE(Q$2,1),'Accom_Phase Schedule'!$G$53:$G$57)*-$C49</f>
        <v>0</v>
      </c>
      <c r="R49" s="1">
        <f>SUMIF('Accom_Phase Schedule'!$E$53:$E$57,EDATE(R$2,1),'Accom_Phase Schedule'!$G$53:$G$57)*-$C49</f>
        <v>0</v>
      </c>
      <c r="S49" s="1">
        <f>SUMIF('Accom_Phase Schedule'!$E$53:$E$57,EDATE(S$2,1),'Accom_Phase Schedule'!$G$53:$G$57)*-$C49</f>
        <v>0</v>
      </c>
      <c r="T49" s="1">
        <f>SUMIF('Accom_Phase Schedule'!$E$53:$E$57,EDATE(T$2,1),'Accom_Phase Schedule'!$G$53:$G$57)*-$C49</f>
        <v>0</v>
      </c>
      <c r="U49" s="1">
        <f>SUMIF('Accom_Phase Schedule'!$E$53:$E$57,EDATE(U$2,1),'Accom_Phase Schedule'!$G$53:$G$57)*-$C49</f>
        <v>0</v>
      </c>
      <c r="V49" s="1">
        <f>SUMIF('Accom_Phase Schedule'!$E$53:$E$57,EDATE(V$2,1),'Accom_Phase Schedule'!$G$53:$G$57)*-$C49</f>
        <v>0</v>
      </c>
      <c r="W49" s="1">
        <f>SUMIF('Accom_Phase Schedule'!$E$53:$E$57,EDATE(W$2,1),'Accom_Phase Schedule'!$G$53:$G$57)*-$C49</f>
        <v>0</v>
      </c>
      <c r="X49" s="1">
        <f>SUMIF('Accom_Phase Schedule'!$E$53:$E$57,EDATE(X$2,1),'Accom_Phase Schedule'!$G$53:$G$57)*-$C49</f>
        <v>0</v>
      </c>
      <c r="Y49" s="1">
        <f>SUMIF('Accom_Phase Schedule'!$E$53:$E$57,EDATE(Y$2,1),'Accom_Phase Schedule'!$G$53:$G$57)*-$C49</f>
        <v>0</v>
      </c>
      <c r="Z49" s="1">
        <f>SUMIF('Accom_Phase Schedule'!$E$53:$E$57,EDATE(Z$2,1),'Accom_Phase Schedule'!$G$53:$G$57)*-$C49</f>
        <v>0</v>
      </c>
      <c r="AA49" s="1">
        <f>SUMIF('Accom_Phase Schedule'!$E$53:$E$57,EDATE(AA$2,1),'Accom_Phase Schedule'!$G$53:$G$57)*-$C49</f>
        <v>0</v>
      </c>
      <c r="AB49" s="1">
        <f>SUMIF('Accom_Phase Schedule'!$E$53:$E$57,EDATE(AB$2,1),'Accom_Phase Schedule'!$G$53:$G$57)*-$C49</f>
        <v>0</v>
      </c>
      <c r="AC49" s="1">
        <f>SUMIF('Accom_Phase Schedule'!$E$53:$E$57,EDATE(AC$2,1),'Accom_Phase Schedule'!$G$53:$G$57)*-$C49</f>
        <v>0</v>
      </c>
      <c r="AD49" s="1">
        <f>SUMIF('Accom_Phase Schedule'!$E$53:$E$57,EDATE(AD$2,1),'Accom_Phase Schedule'!$G$53:$G$57)*-$C49</f>
        <v>0</v>
      </c>
      <c r="AE49" s="1">
        <f>SUMIF('Accom_Phase Schedule'!$E$53:$E$57,EDATE(AE$2,1),'Accom_Phase Schedule'!$G$53:$G$57)*-$C49</f>
        <v>0</v>
      </c>
      <c r="AF49" s="1">
        <f>SUMIF('Accom_Phase Schedule'!$E$53:$E$57,EDATE(AF$2,1),'Accom_Phase Schedule'!$G$53:$G$57)*-$C49</f>
        <v>0</v>
      </c>
      <c r="AG49" s="1">
        <f>SUMIF('Accom_Phase Schedule'!$E$53:$E$57,EDATE(AG$2,1),'Accom_Phase Schedule'!$G$53:$G$57)*-$C49</f>
        <v>-2250000</v>
      </c>
      <c r="AH49" s="1">
        <f>SUMIF('Accom_Phase Schedule'!$E$53:$E$57,EDATE(AH$2,1),'Accom_Phase Schedule'!$G$53:$G$57)*-$C49</f>
        <v>0</v>
      </c>
      <c r="AI49" s="1">
        <f>SUMIF('Accom_Phase Schedule'!$E$53:$E$57,EDATE(AI$2,1),'Accom_Phase Schedule'!$G$53:$G$57)*-$C49</f>
        <v>0</v>
      </c>
      <c r="AJ49" s="1">
        <f>SUMIF('Accom_Phase Schedule'!$E$53:$E$57,EDATE(AJ$2,1),'Accom_Phase Schedule'!$G$53:$G$57)*-$C49</f>
        <v>0</v>
      </c>
      <c r="AK49" s="1">
        <f>SUMIF('Accom_Phase Schedule'!$E$53:$E$57,EDATE(AK$2,1),'Accom_Phase Schedule'!$G$53:$G$57)*-$C49</f>
        <v>0</v>
      </c>
      <c r="AL49" s="1">
        <f>SUMIF('Accom_Phase Schedule'!$E$53:$E$57,EDATE(AL$2,1),'Accom_Phase Schedule'!$G$53:$G$57)*-$C49</f>
        <v>0</v>
      </c>
      <c r="AM49" s="1">
        <f>SUMIF('Accom_Phase Schedule'!$E$53:$E$57,EDATE(AM$2,1),'Accom_Phase Schedule'!$G$53:$G$57)*-$C49</f>
        <v>0</v>
      </c>
      <c r="AN49" s="1">
        <f>SUMIF('Accom_Phase Schedule'!$E$53:$E$57,EDATE(AN$2,1),'Accom_Phase Schedule'!$G$53:$G$57)*-$C49</f>
        <v>0</v>
      </c>
      <c r="AO49" s="1">
        <f>SUMIF('Accom_Phase Schedule'!$E$53:$E$57,EDATE(AO$2,1),'Accom_Phase Schedule'!$G$53:$G$57)*-$C49</f>
        <v>0</v>
      </c>
      <c r="AP49" s="1">
        <f>SUMIF('Accom_Phase Schedule'!$E$53:$E$57,EDATE(AP$2,1),'Accom_Phase Schedule'!$G$53:$G$57)*-$C49</f>
        <v>0</v>
      </c>
      <c r="AQ49" s="1">
        <f>SUMIF('Accom_Phase Schedule'!$E$53:$E$57,EDATE(AQ$2,1),'Accom_Phase Schedule'!$G$53:$G$57)*-$C49</f>
        <v>0</v>
      </c>
      <c r="AR49" s="1">
        <f>SUMIF('Accom_Phase Schedule'!$E$53:$E$57,EDATE(AR$2,1),'Accom_Phase Schedule'!$G$53:$G$57)*-$C49</f>
        <v>0</v>
      </c>
      <c r="AS49" s="1">
        <f>SUMIF('Accom_Phase Schedule'!$E$53:$E$57,EDATE(AS$2,1),'Accom_Phase Schedule'!$G$53:$G$57)*-$C49</f>
        <v>0</v>
      </c>
      <c r="AT49" s="1">
        <f>SUMIF('Accom_Phase Schedule'!$E$53:$E$57,EDATE(AT$2,1),'Accom_Phase Schedule'!$G$53:$G$57)*-$C49</f>
        <v>0</v>
      </c>
      <c r="AU49" s="1">
        <f>SUMIF('Accom_Phase Schedule'!$E$53:$E$57,EDATE(AU$2,1),'Accom_Phase Schedule'!$G$53:$G$57)*-$C49</f>
        <v>0</v>
      </c>
      <c r="AV49" s="1">
        <f>SUMIF('Accom_Phase Schedule'!$E$53:$E$57,EDATE(AV$2,1),'Accom_Phase Schedule'!$G$53:$G$57)*-$C49</f>
        <v>0</v>
      </c>
      <c r="AW49" s="1">
        <f>SUMIF('Accom_Phase Schedule'!$E$53:$E$57,EDATE(AW$2,1),'Accom_Phase Schedule'!$G$53:$G$57)*-$C49</f>
        <v>0</v>
      </c>
      <c r="AX49" s="1">
        <f>SUMIF('Accom_Phase Schedule'!$E$53:$E$57,EDATE(AX$2,1),'Accom_Phase Schedule'!$G$53:$G$57)*-$C49</f>
        <v>0</v>
      </c>
      <c r="AY49" s="1">
        <f>SUMIF('Accom_Phase Schedule'!$E$53:$E$57,EDATE(AY$2,1),'Accom_Phase Schedule'!$G$53:$G$57)*-$C49</f>
        <v>0</v>
      </c>
      <c r="AZ49" s="1">
        <f>SUMIF('Accom_Phase Schedule'!$E$53:$E$57,EDATE(AZ$2,1),'Accom_Phase Schedule'!$G$53:$G$57)*-$C49</f>
        <v>0</v>
      </c>
      <c r="BA49" s="1">
        <f>SUMIF('Accom_Phase Schedule'!$E$53:$E$57,EDATE(BA$2,1),'Accom_Phase Schedule'!$G$53:$G$57)*-$C49</f>
        <v>0</v>
      </c>
      <c r="BB49" s="1">
        <f>SUMIF('Accom_Phase Schedule'!$E$53:$E$57,EDATE(BB$2,1),'Accom_Phase Schedule'!$G$53:$G$57)*-$C49</f>
        <v>0</v>
      </c>
      <c r="BC49" s="1">
        <f>SUMIF('Accom_Phase Schedule'!$E$53:$E$57,EDATE(BC$2,1),'Accom_Phase Schedule'!$G$53:$G$57)*-$C49</f>
        <v>0</v>
      </c>
      <c r="BD49" s="1">
        <f>SUMIF('Accom_Phase Schedule'!$E$53:$E$57,EDATE(BD$2,1),'Accom_Phase Schedule'!$G$53:$G$57)*-$C49</f>
        <v>0</v>
      </c>
      <c r="BE49" s="1">
        <f>SUMIF('Accom_Phase Schedule'!$E$53:$E$57,EDATE(BE$2,1),'Accom_Phase Schedule'!$G$53:$G$57)*-$C49</f>
        <v>0</v>
      </c>
      <c r="BF49" s="1">
        <f>SUMIF('Accom_Phase Schedule'!$E$53:$E$57,EDATE(BF$2,1),'Accom_Phase Schedule'!$G$53:$G$57)*-$C49</f>
        <v>0</v>
      </c>
      <c r="BG49" s="1">
        <f>SUMIF('Accom_Phase Schedule'!$E$53:$E$57,EDATE(BG$2,1),'Accom_Phase Schedule'!$G$53:$G$57)*-$C49</f>
        <v>0</v>
      </c>
      <c r="BH49" s="1">
        <f>SUMIF('Accom_Phase Schedule'!$E$53:$E$57,EDATE(BH$2,1),'Accom_Phase Schedule'!$G$53:$G$57)*-$C49</f>
        <v>0</v>
      </c>
      <c r="BI49" s="1">
        <f>SUMIF('Accom_Phase Schedule'!$E$53:$E$57,EDATE(BI$2,1),'Accom_Phase Schedule'!$G$53:$G$57)*-$C49</f>
        <v>0</v>
      </c>
      <c r="BJ49" s="1">
        <f>SUMIF('Accom_Phase Schedule'!$E$53:$E$57,EDATE(BJ$2,1),'Accom_Phase Schedule'!$G$53:$G$57)*-$C49</f>
        <v>0</v>
      </c>
      <c r="BK49" s="1">
        <f>SUMIF('Accom_Phase Schedule'!$E$53:$E$57,EDATE(BK$2,1),'Accom_Phase Schedule'!$G$53:$G$57)*-$C49</f>
        <v>0</v>
      </c>
      <c r="BL49" s="1">
        <f>SUMIF('Accom_Phase Schedule'!$E$53:$E$57,EDATE(BL$2,1),'Accom_Phase Schedule'!$G$53:$G$57)*-$C49</f>
        <v>0</v>
      </c>
      <c r="BM49" s="1">
        <f>SUMIF('Accom_Phase Schedule'!$E$53:$E$57,EDATE(BM$2,1),'Accom_Phase Schedule'!$G$53:$G$57)*-$C49</f>
        <v>0</v>
      </c>
      <c r="BN49" s="1">
        <f>SUMIF('Accom_Phase Schedule'!$E$53:$E$57,EDATE(BN$2,1),'Accom_Phase Schedule'!$G$53:$G$57)*-$C49</f>
        <v>0</v>
      </c>
      <c r="BO49" s="1">
        <f>SUMIF('Accom_Phase Schedule'!$E$53:$E$57,EDATE(BO$2,1),'Accom_Phase Schedule'!$G$53:$G$57)*-$C49</f>
        <v>0</v>
      </c>
      <c r="BP49" s="1">
        <f>SUMIF('Accom_Phase Schedule'!$E$53:$E$57,EDATE(BP$2,1),'Accom_Phase Schedule'!$G$53:$G$57)*-$C49</f>
        <v>0</v>
      </c>
      <c r="BQ49" s="1">
        <f>SUMIF('Accom_Phase Schedule'!$E$53:$E$57,EDATE(BQ$2,1),'Accom_Phase Schedule'!$G$53:$G$57)*-$C49</f>
        <v>0</v>
      </c>
      <c r="BR49" s="1">
        <f>SUMIF('Accom_Phase Schedule'!$E$53:$E$57,EDATE(BR$2,1),'Accom_Phase Schedule'!$G$53:$G$57)*-$C49</f>
        <v>0</v>
      </c>
      <c r="BS49" s="1">
        <f>SUMIF('Accom_Phase Schedule'!$E$53:$E$57,EDATE(BS$2,1),'Accom_Phase Schedule'!$G$53:$G$57)*-$C49</f>
        <v>0</v>
      </c>
      <c r="BT49" s="1">
        <f>SUMIF('Accom_Phase Schedule'!$E$53:$E$57,EDATE(BT$2,1),'Accom_Phase Schedule'!$G$53:$G$57)*-$C49</f>
        <v>0</v>
      </c>
      <c r="BU49" s="1">
        <f>SUMIF('Accom_Phase Schedule'!$E$53:$E$57,EDATE(BU$2,1),'Accom_Phase Schedule'!$G$53:$G$57)*-$C49</f>
        <v>0</v>
      </c>
      <c r="BV49" s="1">
        <f>SUMIF('Accom_Phase Schedule'!$E$53:$E$57,EDATE(BV$2,1),'Accom_Phase Schedule'!$G$53:$G$57)*-$C49</f>
        <v>0</v>
      </c>
      <c r="BW49" s="1">
        <f>SUMIF('Accom_Phase Schedule'!$E$53:$E$57,EDATE(BW$2,1),'Accom_Phase Schedule'!$G$53:$G$57)*-$C49</f>
        <v>0</v>
      </c>
      <c r="BX49" s="1">
        <f>SUMIF('Accom_Phase Schedule'!$E$53:$E$57,EDATE(BX$2,1),'Accom_Phase Schedule'!$G$53:$G$57)*-$C49</f>
        <v>0</v>
      </c>
      <c r="BY49" s="1">
        <f>SUMIF('Accom_Phase Schedule'!$E$53:$E$57,EDATE(BY$2,1),'Accom_Phase Schedule'!$G$53:$G$57)*-$C49</f>
        <v>0</v>
      </c>
      <c r="BZ49" s="1">
        <f>SUMIF('Accom_Phase Schedule'!$E$53:$E$57,EDATE(BZ$2,1),'Accom_Phase Schedule'!$G$53:$G$57)*-$C49</f>
        <v>0</v>
      </c>
      <c r="CA49" s="1">
        <f>SUMIF('Accom_Phase Schedule'!$E$53:$E$57,EDATE(CA$2,1),'Accom_Phase Schedule'!$G$53:$G$57)*-$C49</f>
        <v>0</v>
      </c>
      <c r="CB49" s="1">
        <f>SUMIF('Accom_Phase Schedule'!$E$53:$E$57,EDATE(CB$2,1),'Accom_Phase Schedule'!$G$53:$G$57)*-$C49</f>
        <v>0</v>
      </c>
      <c r="CC49" s="1">
        <f>SUMIF('Accom_Phase Schedule'!$E$53:$E$57,EDATE(CC$2,1),'Accom_Phase Schedule'!$G$53:$G$57)*-$C49</f>
        <v>0</v>
      </c>
      <c r="CD49" s="1">
        <f>SUMIF('Accom_Phase Schedule'!$E$53:$E$57,EDATE(CD$2,1),'Accom_Phase Schedule'!$G$53:$G$57)*-$C49</f>
        <v>0</v>
      </c>
      <c r="CE49" s="1">
        <f>SUMIF('Accom_Phase Schedule'!$E$53:$E$57,EDATE(CE$2,1),'Accom_Phase Schedule'!$G$53:$G$57)*-$C49</f>
        <v>0</v>
      </c>
      <c r="CF49" s="1">
        <f>SUMIF('Accom_Phase Schedule'!$E$53:$E$57,EDATE(CF$2,1),'Accom_Phase Schedule'!$G$53:$G$57)*-$C49</f>
        <v>0</v>
      </c>
      <c r="CG49" s="1">
        <f>SUMIF('Accom_Phase Schedule'!$E$53:$E$57,EDATE(CG$2,1),'Accom_Phase Schedule'!$G$53:$G$57)*-$C49</f>
        <v>0</v>
      </c>
      <c r="CH49" s="1">
        <f>SUMIF('Accom_Phase Schedule'!$E$53:$E$57,EDATE(CH$2,1),'Accom_Phase Schedule'!$G$53:$G$57)*-$C49</f>
        <v>0</v>
      </c>
      <c r="CI49" s="1">
        <f>SUMIF('Accom_Phase Schedule'!$E$53:$E$57,EDATE(CI$2,1),'Accom_Phase Schedule'!$G$53:$G$57)*-$C49</f>
        <v>0</v>
      </c>
      <c r="CJ49" s="1">
        <f>SUMIF('Accom_Phase Schedule'!$E$53:$E$57,EDATE(CJ$2,1),'Accom_Phase Schedule'!$G$53:$G$57)*-$C49</f>
        <v>0</v>
      </c>
      <c r="CK49" s="1">
        <f>SUMIF('Accom_Phase Schedule'!$E$53:$E$57,EDATE(CK$2,1),'Accom_Phase Schedule'!$G$53:$G$57)*-$C49</f>
        <v>0</v>
      </c>
      <c r="CL49" s="1">
        <f>SUMIF('Accom_Phase Schedule'!$E$53:$E$57,EDATE(CL$2,1),'Accom_Phase Schedule'!$G$53:$G$57)*-$C49</f>
        <v>0</v>
      </c>
      <c r="CM49" s="1">
        <f>SUMIF('Accom_Phase Schedule'!$E$53:$E$57,EDATE(CM$2,1),'Accom_Phase Schedule'!$G$53:$G$57)*-$C49</f>
        <v>0</v>
      </c>
      <c r="CN49" s="1">
        <f>SUMIF('Accom_Phase Schedule'!$E$53:$E$57,EDATE(CN$2,1),'Accom_Phase Schedule'!$G$53:$G$57)*-$C49</f>
        <v>0</v>
      </c>
      <c r="CO49" s="1">
        <f>SUMIF('Accom_Phase Schedule'!$E$53:$E$57,EDATE(CO$2,1),'Accom_Phase Schedule'!$G$53:$G$57)*-$C49</f>
        <v>0</v>
      </c>
      <c r="CP49" s="1">
        <f>SUMIF('Accom_Phase Schedule'!$E$53:$E$57,EDATE(CP$2,1),'Accom_Phase Schedule'!$G$53:$G$57)*-$C49</f>
        <v>0</v>
      </c>
      <c r="CQ49" s="1">
        <f>SUMIF('Accom_Phase Schedule'!$E$53:$E$57,EDATE(CQ$2,1),'Accom_Phase Schedule'!$G$53:$G$57)*-$C49</f>
        <v>0</v>
      </c>
      <c r="CR49" s="1">
        <f>SUMIF('Accom_Phase Schedule'!$E$53:$E$57,EDATE(CR$2,1),'Accom_Phase Schedule'!$G$53:$G$57)*-$C49</f>
        <v>0</v>
      </c>
      <c r="CS49" s="1">
        <f>SUMIF('Accom_Phase Schedule'!$E$53:$E$57,EDATE(CS$2,1),'Accom_Phase Schedule'!$G$53:$G$57)*-$C49</f>
        <v>0</v>
      </c>
      <c r="CT49" s="1">
        <f>SUMIF('Accom_Phase Schedule'!$E$53:$E$57,EDATE(CT$2,1),'Accom_Phase Schedule'!$G$53:$G$57)*-$C49</f>
        <v>0</v>
      </c>
      <c r="CU49" s="1">
        <f>SUMIF('Accom_Phase Schedule'!$E$53:$E$57,EDATE(CU$2,1),'Accom_Phase Schedule'!$G$53:$G$57)*-$C49</f>
        <v>0</v>
      </c>
    </row>
    <row r="50" spans="2:99" x14ac:dyDescent="0.25">
      <c r="B50" s="5" t="s">
        <v>189</v>
      </c>
      <c r="C50" s="6">
        <v>200</v>
      </c>
      <c r="D50" s="5" t="s">
        <v>9</v>
      </c>
      <c r="E50" s="5">
        <f>C50*'Accom_Phase Schedule'!$C$45</f>
        <v>100000</v>
      </c>
      <c r="H50" s="99" t="str">
        <f t="shared" si="62"/>
        <v>Electricity Connection</v>
      </c>
      <c r="I50" s="100">
        <f t="shared" si="61"/>
        <v>-100000</v>
      </c>
      <c r="J50" s="99"/>
      <c r="K50" s="99">
        <f>SUMIF('Accom_Phase Schedule'!$E$53:$E$57,EDATE(K$2,1),'Accom_Phase Schedule'!$G$53:$G$57)*-$C50</f>
        <v>0</v>
      </c>
      <c r="L50" s="99">
        <f>SUMIF('Accom_Phase Schedule'!$E$53:$E$57,EDATE(L$2,1),'Accom_Phase Schedule'!$G$53:$G$57)*-$C50</f>
        <v>0</v>
      </c>
      <c r="M50" s="99">
        <f>SUMIF('Accom_Phase Schedule'!$E$53:$E$57,EDATE(M$2,1),'Accom_Phase Schedule'!$G$53:$G$57)*-$C50</f>
        <v>0</v>
      </c>
      <c r="N50" s="99">
        <f>SUMIF('Accom_Phase Schedule'!$E$53:$E$57,EDATE(N$2,1),'Accom_Phase Schedule'!$G$53:$G$57)*-$C50</f>
        <v>0</v>
      </c>
      <c r="O50" s="99">
        <f>SUMIF('Accom_Phase Schedule'!$E$53:$E$57,EDATE(O$2,1),'Accom_Phase Schedule'!$G$53:$G$57)*-$C50</f>
        <v>0</v>
      </c>
      <c r="P50" s="99">
        <f>SUMIF('Accom_Phase Schedule'!$E$53:$E$57,EDATE(P$2,1),'Accom_Phase Schedule'!$G$53:$G$57)*-$C50</f>
        <v>0</v>
      </c>
      <c r="Q50" s="99">
        <f>SUMIF('Accom_Phase Schedule'!$E$53:$E$57,EDATE(Q$2,1),'Accom_Phase Schedule'!$G$53:$G$57)*-$C50</f>
        <v>0</v>
      </c>
      <c r="R50" s="99">
        <f>SUMIF('Accom_Phase Schedule'!$E$53:$E$57,EDATE(R$2,1),'Accom_Phase Schedule'!$G$53:$G$57)*-$C50</f>
        <v>0</v>
      </c>
      <c r="S50" s="99">
        <f>SUMIF('Accom_Phase Schedule'!$E$53:$E$57,EDATE(S$2,1),'Accom_Phase Schedule'!$G$53:$G$57)*-$C50</f>
        <v>0</v>
      </c>
      <c r="T50" s="99">
        <f>SUMIF('Accom_Phase Schedule'!$E$53:$E$57,EDATE(T$2,1),'Accom_Phase Schedule'!$G$53:$G$57)*-$C50</f>
        <v>0</v>
      </c>
      <c r="U50" s="99">
        <f>SUMIF('Accom_Phase Schedule'!$E$53:$E$57,EDATE(U$2,1),'Accom_Phase Schedule'!$G$53:$G$57)*-$C50</f>
        <v>0</v>
      </c>
      <c r="V50" s="99">
        <f>SUMIF('Accom_Phase Schedule'!$E$53:$E$57,EDATE(V$2,1),'Accom_Phase Schedule'!$G$53:$G$57)*-$C50</f>
        <v>0</v>
      </c>
      <c r="W50" s="99">
        <f>SUMIF('Accom_Phase Schedule'!$E$53:$E$57,EDATE(W$2,1),'Accom_Phase Schedule'!$G$53:$G$57)*-$C50</f>
        <v>0</v>
      </c>
      <c r="X50" s="99">
        <f>SUMIF('Accom_Phase Schedule'!$E$53:$E$57,EDATE(X$2,1),'Accom_Phase Schedule'!$G$53:$G$57)*-$C50</f>
        <v>0</v>
      </c>
      <c r="Y50" s="99">
        <f>SUMIF('Accom_Phase Schedule'!$E$53:$E$57,EDATE(Y$2,1),'Accom_Phase Schedule'!$G$53:$G$57)*-$C50</f>
        <v>0</v>
      </c>
      <c r="Z50" s="99">
        <f>SUMIF('Accom_Phase Schedule'!$E$53:$E$57,EDATE(Z$2,1),'Accom_Phase Schedule'!$G$53:$G$57)*-$C50</f>
        <v>0</v>
      </c>
      <c r="AA50" s="99">
        <f>SUMIF('Accom_Phase Schedule'!$E$53:$E$57,EDATE(AA$2,1),'Accom_Phase Schedule'!$G$53:$G$57)*-$C50</f>
        <v>0</v>
      </c>
      <c r="AB50" s="99">
        <f>SUMIF('Accom_Phase Schedule'!$E$53:$E$57,EDATE(AB$2,1),'Accom_Phase Schedule'!$G$53:$G$57)*-$C50</f>
        <v>0</v>
      </c>
      <c r="AC50" s="99">
        <f>SUMIF('Accom_Phase Schedule'!$E$53:$E$57,EDATE(AC$2,1),'Accom_Phase Schedule'!$G$53:$G$57)*-$C50</f>
        <v>0</v>
      </c>
      <c r="AD50" s="99">
        <f>SUMIF('Accom_Phase Schedule'!$E$53:$E$57,EDATE(AD$2,1),'Accom_Phase Schedule'!$G$53:$G$57)*-$C50</f>
        <v>0</v>
      </c>
      <c r="AE50" s="99">
        <f>SUMIF('Accom_Phase Schedule'!$E$53:$E$57,EDATE(AE$2,1),'Accom_Phase Schedule'!$G$53:$G$57)*-$C50</f>
        <v>0</v>
      </c>
      <c r="AF50" s="99">
        <f>SUMIF('Accom_Phase Schedule'!$E$53:$E$57,EDATE(AF$2,1),'Accom_Phase Schedule'!$G$53:$G$57)*-$C50</f>
        <v>0</v>
      </c>
      <c r="AG50" s="99">
        <f>SUMIF('Accom_Phase Schedule'!$E$53:$E$57,EDATE(AG$2,1),'Accom_Phase Schedule'!$G$53:$G$57)*-$C50</f>
        <v>-100000</v>
      </c>
      <c r="AH50" s="99">
        <f>SUMIF('Accom_Phase Schedule'!$E$53:$E$57,EDATE(AH$2,1),'Accom_Phase Schedule'!$G$53:$G$57)*-$C50</f>
        <v>0</v>
      </c>
      <c r="AI50" s="99">
        <f>SUMIF('Accom_Phase Schedule'!$E$53:$E$57,EDATE(AI$2,1),'Accom_Phase Schedule'!$G$53:$G$57)*-$C50</f>
        <v>0</v>
      </c>
      <c r="AJ50" s="99">
        <f>SUMIF('Accom_Phase Schedule'!$E$53:$E$57,EDATE(AJ$2,1),'Accom_Phase Schedule'!$G$53:$G$57)*-$C50</f>
        <v>0</v>
      </c>
      <c r="AK50" s="99">
        <f>SUMIF('Accom_Phase Schedule'!$E$53:$E$57,EDATE(AK$2,1),'Accom_Phase Schedule'!$G$53:$G$57)*-$C50</f>
        <v>0</v>
      </c>
      <c r="AL50" s="99">
        <f>SUMIF('Accom_Phase Schedule'!$E$53:$E$57,EDATE(AL$2,1),'Accom_Phase Schedule'!$G$53:$G$57)*-$C50</f>
        <v>0</v>
      </c>
      <c r="AM50" s="99">
        <f>SUMIF('Accom_Phase Schedule'!$E$53:$E$57,EDATE(AM$2,1),'Accom_Phase Schedule'!$G$53:$G$57)*-$C50</f>
        <v>0</v>
      </c>
      <c r="AN50" s="99">
        <f>SUMIF('Accom_Phase Schedule'!$E$53:$E$57,EDATE(AN$2,1),'Accom_Phase Schedule'!$G$53:$G$57)*-$C50</f>
        <v>0</v>
      </c>
      <c r="AO50" s="99">
        <f>SUMIF('Accom_Phase Schedule'!$E$53:$E$57,EDATE(AO$2,1),'Accom_Phase Schedule'!$G$53:$G$57)*-$C50</f>
        <v>0</v>
      </c>
      <c r="AP50" s="99">
        <f>SUMIF('Accom_Phase Schedule'!$E$53:$E$57,EDATE(AP$2,1),'Accom_Phase Schedule'!$G$53:$G$57)*-$C50</f>
        <v>0</v>
      </c>
      <c r="AQ50" s="99">
        <f>SUMIF('Accom_Phase Schedule'!$E$53:$E$57,EDATE(AQ$2,1),'Accom_Phase Schedule'!$G$53:$G$57)*-$C50</f>
        <v>0</v>
      </c>
      <c r="AR50" s="99">
        <f>SUMIF('Accom_Phase Schedule'!$E$53:$E$57,EDATE(AR$2,1),'Accom_Phase Schedule'!$G$53:$G$57)*-$C50</f>
        <v>0</v>
      </c>
      <c r="AS50" s="99">
        <f>SUMIF('Accom_Phase Schedule'!$E$53:$E$57,EDATE(AS$2,1),'Accom_Phase Schedule'!$G$53:$G$57)*-$C50</f>
        <v>0</v>
      </c>
      <c r="AT50" s="99">
        <f>SUMIF('Accom_Phase Schedule'!$E$53:$E$57,EDATE(AT$2,1),'Accom_Phase Schedule'!$G$53:$G$57)*-$C50</f>
        <v>0</v>
      </c>
      <c r="AU50" s="99">
        <f>SUMIF('Accom_Phase Schedule'!$E$53:$E$57,EDATE(AU$2,1),'Accom_Phase Schedule'!$G$53:$G$57)*-$C50</f>
        <v>0</v>
      </c>
      <c r="AV50" s="99">
        <f>SUMIF('Accom_Phase Schedule'!$E$53:$E$57,EDATE(AV$2,1),'Accom_Phase Schedule'!$G$53:$G$57)*-$C50</f>
        <v>0</v>
      </c>
      <c r="AW50" s="99">
        <f>SUMIF('Accom_Phase Schedule'!$E$53:$E$57,EDATE(AW$2,1),'Accom_Phase Schedule'!$G$53:$G$57)*-$C50</f>
        <v>0</v>
      </c>
      <c r="AX50" s="99">
        <f>SUMIF('Accom_Phase Schedule'!$E$53:$E$57,EDATE(AX$2,1),'Accom_Phase Schedule'!$G$53:$G$57)*-$C50</f>
        <v>0</v>
      </c>
      <c r="AY50" s="99">
        <f>SUMIF('Accom_Phase Schedule'!$E$53:$E$57,EDATE(AY$2,1),'Accom_Phase Schedule'!$G$53:$G$57)*-$C50</f>
        <v>0</v>
      </c>
      <c r="AZ50" s="99">
        <f>SUMIF('Accom_Phase Schedule'!$E$53:$E$57,EDATE(AZ$2,1),'Accom_Phase Schedule'!$G$53:$G$57)*-$C50</f>
        <v>0</v>
      </c>
      <c r="BA50" s="99">
        <f>SUMIF('Accom_Phase Schedule'!$E$53:$E$57,EDATE(BA$2,1),'Accom_Phase Schedule'!$G$53:$G$57)*-$C50</f>
        <v>0</v>
      </c>
      <c r="BB50" s="99">
        <f>SUMIF('Accom_Phase Schedule'!$E$53:$E$57,EDATE(BB$2,1),'Accom_Phase Schedule'!$G$53:$G$57)*-$C50</f>
        <v>0</v>
      </c>
      <c r="BC50" s="99">
        <f>SUMIF('Accom_Phase Schedule'!$E$53:$E$57,EDATE(BC$2,1),'Accom_Phase Schedule'!$G$53:$G$57)*-$C50</f>
        <v>0</v>
      </c>
      <c r="BD50" s="99">
        <f>SUMIF('Accom_Phase Schedule'!$E$53:$E$57,EDATE(BD$2,1),'Accom_Phase Schedule'!$G$53:$G$57)*-$C50</f>
        <v>0</v>
      </c>
      <c r="BE50" s="99">
        <f>SUMIF('Accom_Phase Schedule'!$E$53:$E$57,EDATE(BE$2,1),'Accom_Phase Schedule'!$G$53:$G$57)*-$C50</f>
        <v>0</v>
      </c>
      <c r="BF50" s="99">
        <f>SUMIF('Accom_Phase Schedule'!$E$53:$E$57,EDATE(BF$2,1),'Accom_Phase Schedule'!$G$53:$G$57)*-$C50</f>
        <v>0</v>
      </c>
      <c r="BG50" s="99">
        <f>SUMIF('Accom_Phase Schedule'!$E$53:$E$57,EDATE(BG$2,1),'Accom_Phase Schedule'!$G$53:$G$57)*-$C50</f>
        <v>0</v>
      </c>
      <c r="BH50" s="99">
        <f>SUMIF('Accom_Phase Schedule'!$E$53:$E$57,EDATE(BH$2,1),'Accom_Phase Schedule'!$G$53:$G$57)*-$C50</f>
        <v>0</v>
      </c>
      <c r="BI50" s="99">
        <f>SUMIF('Accom_Phase Schedule'!$E$53:$E$57,EDATE(BI$2,1),'Accom_Phase Schedule'!$G$53:$G$57)*-$C50</f>
        <v>0</v>
      </c>
      <c r="BJ50" s="99">
        <f>SUMIF('Accom_Phase Schedule'!$E$53:$E$57,EDATE(BJ$2,1),'Accom_Phase Schedule'!$G$53:$G$57)*-$C50</f>
        <v>0</v>
      </c>
      <c r="BK50" s="99">
        <f>SUMIF('Accom_Phase Schedule'!$E$53:$E$57,EDATE(BK$2,1),'Accom_Phase Schedule'!$G$53:$G$57)*-$C50</f>
        <v>0</v>
      </c>
      <c r="BL50" s="99">
        <f>SUMIF('Accom_Phase Schedule'!$E$53:$E$57,EDATE(BL$2,1),'Accom_Phase Schedule'!$G$53:$G$57)*-$C50</f>
        <v>0</v>
      </c>
      <c r="BM50" s="99">
        <f>SUMIF('Accom_Phase Schedule'!$E$53:$E$57,EDATE(BM$2,1),'Accom_Phase Schedule'!$G$53:$G$57)*-$C50</f>
        <v>0</v>
      </c>
      <c r="BN50" s="99">
        <f>SUMIF('Accom_Phase Schedule'!$E$53:$E$57,EDATE(BN$2,1),'Accom_Phase Schedule'!$G$53:$G$57)*-$C50</f>
        <v>0</v>
      </c>
      <c r="BO50" s="99">
        <f>SUMIF('Accom_Phase Schedule'!$E$53:$E$57,EDATE(BO$2,1),'Accom_Phase Schedule'!$G$53:$G$57)*-$C50</f>
        <v>0</v>
      </c>
      <c r="BP50" s="99">
        <f>SUMIF('Accom_Phase Schedule'!$E$53:$E$57,EDATE(BP$2,1),'Accom_Phase Schedule'!$G$53:$G$57)*-$C50</f>
        <v>0</v>
      </c>
      <c r="BQ50" s="99">
        <f>SUMIF('Accom_Phase Schedule'!$E$53:$E$57,EDATE(BQ$2,1),'Accom_Phase Schedule'!$G$53:$G$57)*-$C50</f>
        <v>0</v>
      </c>
      <c r="BR50" s="99">
        <f>SUMIF('Accom_Phase Schedule'!$E$53:$E$57,EDATE(BR$2,1),'Accom_Phase Schedule'!$G$53:$G$57)*-$C50</f>
        <v>0</v>
      </c>
      <c r="BS50" s="99">
        <f>SUMIF('Accom_Phase Schedule'!$E$53:$E$57,EDATE(BS$2,1),'Accom_Phase Schedule'!$G$53:$G$57)*-$C50</f>
        <v>0</v>
      </c>
      <c r="BT50" s="99">
        <f>SUMIF('Accom_Phase Schedule'!$E$53:$E$57,EDATE(BT$2,1),'Accom_Phase Schedule'!$G$53:$G$57)*-$C50</f>
        <v>0</v>
      </c>
      <c r="BU50" s="99">
        <f>SUMIF('Accom_Phase Schedule'!$E$53:$E$57,EDATE(BU$2,1),'Accom_Phase Schedule'!$G$53:$G$57)*-$C50</f>
        <v>0</v>
      </c>
      <c r="BV50" s="99">
        <f>SUMIF('Accom_Phase Schedule'!$E$53:$E$57,EDATE(BV$2,1),'Accom_Phase Schedule'!$G$53:$G$57)*-$C50</f>
        <v>0</v>
      </c>
      <c r="BW50" s="99">
        <f>SUMIF('Accom_Phase Schedule'!$E$53:$E$57,EDATE(BW$2,1),'Accom_Phase Schedule'!$G$53:$G$57)*-$C50</f>
        <v>0</v>
      </c>
      <c r="BX50" s="99">
        <f>SUMIF('Accom_Phase Schedule'!$E$53:$E$57,EDATE(BX$2,1),'Accom_Phase Schedule'!$G$53:$G$57)*-$C50</f>
        <v>0</v>
      </c>
      <c r="BY50" s="99">
        <f>SUMIF('Accom_Phase Schedule'!$E$53:$E$57,EDATE(BY$2,1),'Accom_Phase Schedule'!$G$53:$G$57)*-$C50</f>
        <v>0</v>
      </c>
      <c r="BZ50" s="99">
        <f>SUMIF('Accom_Phase Schedule'!$E$53:$E$57,EDATE(BZ$2,1),'Accom_Phase Schedule'!$G$53:$G$57)*-$C50</f>
        <v>0</v>
      </c>
      <c r="CA50" s="99">
        <f>SUMIF('Accom_Phase Schedule'!$E$53:$E$57,EDATE(CA$2,1),'Accom_Phase Schedule'!$G$53:$G$57)*-$C50</f>
        <v>0</v>
      </c>
      <c r="CB50" s="99">
        <f>SUMIF('Accom_Phase Schedule'!$E$53:$E$57,EDATE(CB$2,1),'Accom_Phase Schedule'!$G$53:$G$57)*-$C50</f>
        <v>0</v>
      </c>
      <c r="CC50" s="99">
        <f>SUMIF('Accom_Phase Schedule'!$E$53:$E$57,EDATE(CC$2,1),'Accom_Phase Schedule'!$G$53:$G$57)*-$C50</f>
        <v>0</v>
      </c>
      <c r="CD50" s="99">
        <f>SUMIF('Accom_Phase Schedule'!$E$53:$E$57,EDATE(CD$2,1),'Accom_Phase Schedule'!$G$53:$G$57)*-$C50</f>
        <v>0</v>
      </c>
      <c r="CE50" s="99">
        <f>SUMIF('Accom_Phase Schedule'!$E$53:$E$57,EDATE(CE$2,1),'Accom_Phase Schedule'!$G$53:$G$57)*-$C50</f>
        <v>0</v>
      </c>
      <c r="CF50" s="99">
        <f>SUMIF('Accom_Phase Schedule'!$E$53:$E$57,EDATE(CF$2,1),'Accom_Phase Schedule'!$G$53:$G$57)*-$C50</f>
        <v>0</v>
      </c>
      <c r="CG50" s="99">
        <f>SUMIF('Accom_Phase Schedule'!$E$53:$E$57,EDATE(CG$2,1),'Accom_Phase Schedule'!$G$53:$G$57)*-$C50</f>
        <v>0</v>
      </c>
      <c r="CH50" s="99">
        <f>SUMIF('Accom_Phase Schedule'!$E$53:$E$57,EDATE(CH$2,1),'Accom_Phase Schedule'!$G$53:$G$57)*-$C50</f>
        <v>0</v>
      </c>
      <c r="CI50" s="99">
        <f>SUMIF('Accom_Phase Schedule'!$E$53:$E$57,EDATE(CI$2,1),'Accom_Phase Schedule'!$G$53:$G$57)*-$C50</f>
        <v>0</v>
      </c>
      <c r="CJ50" s="99">
        <f>SUMIF('Accom_Phase Schedule'!$E$53:$E$57,EDATE(CJ$2,1),'Accom_Phase Schedule'!$G$53:$G$57)*-$C50</f>
        <v>0</v>
      </c>
      <c r="CK50" s="99">
        <f>SUMIF('Accom_Phase Schedule'!$E$53:$E$57,EDATE(CK$2,1),'Accom_Phase Schedule'!$G$53:$G$57)*-$C50</f>
        <v>0</v>
      </c>
      <c r="CL50" s="99">
        <f>SUMIF('Accom_Phase Schedule'!$E$53:$E$57,EDATE(CL$2,1),'Accom_Phase Schedule'!$G$53:$G$57)*-$C50</f>
        <v>0</v>
      </c>
      <c r="CM50" s="99">
        <f>SUMIF('Accom_Phase Schedule'!$E$53:$E$57,EDATE(CM$2,1),'Accom_Phase Schedule'!$G$53:$G$57)*-$C50</f>
        <v>0</v>
      </c>
      <c r="CN50" s="99">
        <f>SUMIF('Accom_Phase Schedule'!$E$53:$E$57,EDATE(CN$2,1),'Accom_Phase Schedule'!$G$53:$G$57)*-$C50</f>
        <v>0</v>
      </c>
      <c r="CO50" s="99">
        <f>SUMIF('Accom_Phase Schedule'!$E$53:$E$57,EDATE(CO$2,1),'Accom_Phase Schedule'!$G$53:$G$57)*-$C50</f>
        <v>0</v>
      </c>
      <c r="CP50" s="99">
        <f>SUMIF('Accom_Phase Schedule'!$E$53:$E$57,EDATE(CP$2,1),'Accom_Phase Schedule'!$G$53:$G$57)*-$C50</f>
        <v>0</v>
      </c>
      <c r="CQ50" s="99">
        <f>SUMIF('Accom_Phase Schedule'!$E$53:$E$57,EDATE(CQ$2,1),'Accom_Phase Schedule'!$G$53:$G$57)*-$C50</f>
        <v>0</v>
      </c>
      <c r="CR50" s="99">
        <f>SUMIF('Accom_Phase Schedule'!$E$53:$E$57,EDATE(CR$2,1),'Accom_Phase Schedule'!$G$53:$G$57)*-$C50</f>
        <v>0</v>
      </c>
      <c r="CS50" s="99">
        <f>SUMIF('Accom_Phase Schedule'!$E$53:$E$57,EDATE(CS$2,1),'Accom_Phase Schedule'!$G$53:$G$57)*-$C50</f>
        <v>0</v>
      </c>
      <c r="CT50" s="99">
        <f>SUMIF('Accom_Phase Schedule'!$E$53:$E$57,EDATE(CT$2,1),'Accom_Phase Schedule'!$G$53:$G$57)*-$C50</f>
        <v>0</v>
      </c>
      <c r="CU50" s="99">
        <f>SUMIF('Accom_Phase Schedule'!$E$53:$E$57,EDATE(CU$2,1),'Accom_Phase Schedule'!$G$53:$G$57)*-$C50</f>
        <v>0</v>
      </c>
    </row>
    <row r="51" spans="2:99" x14ac:dyDescent="0.25">
      <c r="B51" s="5" t="s">
        <v>190</v>
      </c>
      <c r="C51" s="6">
        <v>150</v>
      </c>
      <c r="D51" s="5" t="s">
        <v>9</v>
      </c>
      <c r="E51" s="5">
        <f>C51*'Accom_Phase Schedule'!$C$45</f>
        <v>75000</v>
      </c>
      <c r="H51" s="1" t="str">
        <f t="shared" si="62"/>
        <v>Gas Connection</v>
      </c>
      <c r="I51" s="2">
        <f t="shared" si="61"/>
        <v>-75000</v>
      </c>
      <c r="K51" s="1">
        <f>SUMIF('Accom_Phase Schedule'!$E$53:$E$57,EDATE(K$2,1),'Accom_Phase Schedule'!$G$53:$G$57)*-$C51</f>
        <v>0</v>
      </c>
      <c r="L51" s="1">
        <f>SUMIF('Accom_Phase Schedule'!$E$53:$E$57,EDATE(L$2,1),'Accom_Phase Schedule'!$G$53:$G$57)*-$C51</f>
        <v>0</v>
      </c>
      <c r="M51" s="1">
        <f>SUMIF('Accom_Phase Schedule'!$E$53:$E$57,EDATE(M$2,1),'Accom_Phase Schedule'!$G$53:$G$57)*-$C51</f>
        <v>0</v>
      </c>
      <c r="N51" s="1">
        <f>SUMIF('Accom_Phase Schedule'!$E$53:$E$57,EDATE(N$2,1),'Accom_Phase Schedule'!$G$53:$G$57)*-$C51</f>
        <v>0</v>
      </c>
      <c r="O51" s="1">
        <f>SUMIF('Accom_Phase Schedule'!$E$53:$E$57,EDATE(O$2,1),'Accom_Phase Schedule'!$G$53:$G$57)*-$C51</f>
        <v>0</v>
      </c>
      <c r="P51" s="1">
        <f>SUMIF('Accom_Phase Schedule'!$E$53:$E$57,EDATE(P$2,1),'Accom_Phase Schedule'!$G$53:$G$57)*-$C51</f>
        <v>0</v>
      </c>
      <c r="Q51" s="1">
        <f>SUMIF('Accom_Phase Schedule'!$E$53:$E$57,EDATE(Q$2,1),'Accom_Phase Schedule'!$G$53:$G$57)*-$C51</f>
        <v>0</v>
      </c>
      <c r="R51" s="1">
        <f>SUMIF('Accom_Phase Schedule'!$E$53:$E$57,EDATE(R$2,1),'Accom_Phase Schedule'!$G$53:$G$57)*-$C51</f>
        <v>0</v>
      </c>
      <c r="S51" s="1">
        <f>SUMIF('Accom_Phase Schedule'!$E$53:$E$57,EDATE(S$2,1),'Accom_Phase Schedule'!$G$53:$G$57)*-$C51</f>
        <v>0</v>
      </c>
      <c r="T51" s="1">
        <f>SUMIF('Accom_Phase Schedule'!$E$53:$E$57,EDATE(T$2,1),'Accom_Phase Schedule'!$G$53:$G$57)*-$C51</f>
        <v>0</v>
      </c>
      <c r="U51" s="1">
        <f>SUMIF('Accom_Phase Schedule'!$E$53:$E$57,EDATE(U$2,1),'Accom_Phase Schedule'!$G$53:$G$57)*-$C51</f>
        <v>0</v>
      </c>
      <c r="V51" s="1">
        <f>SUMIF('Accom_Phase Schedule'!$E$53:$E$57,EDATE(V$2,1),'Accom_Phase Schedule'!$G$53:$G$57)*-$C51</f>
        <v>0</v>
      </c>
      <c r="W51" s="1">
        <f>SUMIF('Accom_Phase Schedule'!$E$53:$E$57,EDATE(W$2,1),'Accom_Phase Schedule'!$G$53:$G$57)*-$C51</f>
        <v>0</v>
      </c>
      <c r="X51" s="1">
        <f>SUMIF('Accom_Phase Schedule'!$E$53:$E$57,EDATE(X$2,1),'Accom_Phase Schedule'!$G$53:$G$57)*-$C51</f>
        <v>0</v>
      </c>
      <c r="Y51" s="1">
        <f>SUMIF('Accom_Phase Schedule'!$E$53:$E$57,EDATE(Y$2,1),'Accom_Phase Schedule'!$G$53:$G$57)*-$C51</f>
        <v>0</v>
      </c>
      <c r="Z51" s="1">
        <f>SUMIF('Accom_Phase Schedule'!$E$53:$E$57,EDATE(Z$2,1),'Accom_Phase Schedule'!$G$53:$G$57)*-$C51</f>
        <v>0</v>
      </c>
      <c r="AA51" s="1">
        <f>SUMIF('Accom_Phase Schedule'!$E$53:$E$57,EDATE(AA$2,1),'Accom_Phase Schedule'!$G$53:$G$57)*-$C51</f>
        <v>0</v>
      </c>
      <c r="AB51" s="1">
        <f>SUMIF('Accom_Phase Schedule'!$E$53:$E$57,EDATE(AB$2,1),'Accom_Phase Schedule'!$G$53:$G$57)*-$C51</f>
        <v>0</v>
      </c>
      <c r="AC51" s="1">
        <f>SUMIF('Accom_Phase Schedule'!$E$53:$E$57,EDATE(AC$2,1),'Accom_Phase Schedule'!$G$53:$G$57)*-$C51</f>
        <v>0</v>
      </c>
      <c r="AD51" s="1">
        <f>SUMIF('Accom_Phase Schedule'!$E$53:$E$57,EDATE(AD$2,1),'Accom_Phase Schedule'!$G$53:$G$57)*-$C51</f>
        <v>0</v>
      </c>
      <c r="AE51" s="1">
        <f>SUMIF('Accom_Phase Schedule'!$E$53:$E$57,EDATE(AE$2,1),'Accom_Phase Schedule'!$G$53:$G$57)*-$C51</f>
        <v>0</v>
      </c>
      <c r="AF51" s="1">
        <f>SUMIF('Accom_Phase Schedule'!$E$53:$E$57,EDATE(AF$2,1),'Accom_Phase Schedule'!$G$53:$G$57)*-$C51</f>
        <v>0</v>
      </c>
      <c r="AG51" s="1">
        <f>SUMIF('Accom_Phase Schedule'!$E$53:$E$57,EDATE(AG$2,1),'Accom_Phase Schedule'!$G$53:$G$57)*-$C51</f>
        <v>-75000</v>
      </c>
      <c r="AH51" s="1">
        <f>SUMIF('Accom_Phase Schedule'!$E$53:$E$57,EDATE(AH$2,1),'Accom_Phase Schedule'!$G$53:$G$57)*-$C51</f>
        <v>0</v>
      </c>
      <c r="AI51" s="1">
        <f>SUMIF('Accom_Phase Schedule'!$E$53:$E$57,EDATE(AI$2,1),'Accom_Phase Schedule'!$G$53:$G$57)*-$C51</f>
        <v>0</v>
      </c>
      <c r="AJ51" s="1">
        <f>SUMIF('Accom_Phase Schedule'!$E$53:$E$57,EDATE(AJ$2,1),'Accom_Phase Schedule'!$G$53:$G$57)*-$C51</f>
        <v>0</v>
      </c>
      <c r="AK51" s="1">
        <f>SUMIF('Accom_Phase Schedule'!$E$53:$E$57,EDATE(AK$2,1),'Accom_Phase Schedule'!$G$53:$G$57)*-$C51</f>
        <v>0</v>
      </c>
      <c r="AL51" s="1">
        <f>SUMIF('Accom_Phase Schedule'!$E$53:$E$57,EDATE(AL$2,1),'Accom_Phase Schedule'!$G$53:$G$57)*-$C51</f>
        <v>0</v>
      </c>
      <c r="AM51" s="1">
        <f>SUMIF('Accom_Phase Schedule'!$E$53:$E$57,EDATE(AM$2,1),'Accom_Phase Schedule'!$G$53:$G$57)*-$C51</f>
        <v>0</v>
      </c>
      <c r="AN51" s="1">
        <f>SUMIF('Accom_Phase Schedule'!$E$53:$E$57,EDATE(AN$2,1),'Accom_Phase Schedule'!$G$53:$G$57)*-$C51</f>
        <v>0</v>
      </c>
      <c r="AO51" s="1">
        <f>SUMIF('Accom_Phase Schedule'!$E$53:$E$57,EDATE(AO$2,1),'Accom_Phase Schedule'!$G$53:$G$57)*-$C51</f>
        <v>0</v>
      </c>
      <c r="AP51" s="1">
        <f>SUMIF('Accom_Phase Schedule'!$E$53:$E$57,EDATE(AP$2,1),'Accom_Phase Schedule'!$G$53:$G$57)*-$C51</f>
        <v>0</v>
      </c>
      <c r="AQ51" s="1">
        <f>SUMIF('Accom_Phase Schedule'!$E$53:$E$57,EDATE(AQ$2,1),'Accom_Phase Schedule'!$G$53:$G$57)*-$C51</f>
        <v>0</v>
      </c>
      <c r="AR51" s="1">
        <f>SUMIF('Accom_Phase Schedule'!$E$53:$E$57,EDATE(AR$2,1),'Accom_Phase Schedule'!$G$53:$G$57)*-$C51</f>
        <v>0</v>
      </c>
      <c r="AS51" s="1">
        <f>SUMIF('Accom_Phase Schedule'!$E$53:$E$57,EDATE(AS$2,1),'Accom_Phase Schedule'!$G$53:$G$57)*-$C51</f>
        <v>0</v>
      </c>
      <c r="AT51" s="1">
        <f>SUMIF('Accom_Phase Schedule'!$E$53:$E$57,EDATE(AT$2,1),'Accom_Phase Schedule'!$G$53:$G$57)*-$C51</f>
        <v>0</v>
      </c>
      <c r="AU51" s="1">
        <f>SUMIF('Accom_Phase Schedule'!$E$53:$E$57,EDATE(AU$2,1),'Accom_Phase Schedule'!$G$53:$G$57)*-$C51</f>
        <v>0</v>
      </c>
      <c r="AV51" s="1">
        <f>SUMIF('Accom_Phase Schedule'!$E$53:$E$57,EDATE(AV$2,1),'Accom_Phase Schedule'!$G$53:$G$57)*-$C51</f>
        <v>0</v>
      </c>
      <c r="AW51" s="1">
        <f>SUMIF('Accom_Phase Schedule'!$E$53:$E$57,EDATE(AW$2,1),'Accom_Phase Schedule'!$G$53:$G$57)*-$C51</f>
        <v>0</v>
      </c>
      <c r="AX51" s="1">
        <f>SUMIF('Accom_Phase Schedule'!$E$53:$E$57,EDATE(AX$2,1),'Accom_Phase Schedule'!$G$53:$G$57)*-$C51</f>
        <v>0</v>
      </c>
      <c r="AY51" s="1">
        <f>SUMIF('Accom_Phase Schedule'!$E$53:$E$57,EDATE(AY$2,1),'Accom_Phase Schedule'!$G$53:$G$57)*-$C51</f>
        <v>0</v>
      </c>
      <c r="AZ51" s="1">
        <f>SUMIF('Accom_Phase Schedule'!$E$53:$E$57,EDATE(AZ$2,1),'Accom_Phase Schedule'!$G$53:$G$57)*-$C51</f>
        <v>0</v>
      </c>
      <c r="BA51" s="1">
        <f>SUMIF('Accom_Phase Schedule'!$E$53:$E$57,EDATE(BA$2,1),'Accom_Phase Schedule'!$G$53:$G$57)*-$C51</f>
        <v>0</v>
      </c>
      <c r="BB51" s="1">
        <f>SUMIF('Accom_Phase Schedule'!$E$53:$E$57,EDATE(BB$2,1),'Accom_Phase Schedule'!$G$53:$G$57)*-$C51</f>
        <v>0</v>
      </c>
      <c r="BC51" s="1">
        <f>SUMIF('Accom_Phase Schedule'!$E$53:$E$57,EDATE(BC$2,1),'Accom_Phase Schedule'!$G$53:$G$57)*-$C51</f>
        <v>0</v>
      </c>
      <c r="BD51" s="1">
        <f>SUMIF('Accom_Phase Schedule'!$E$53:$E$57,EDATE(BD$2,1),'Accom_Phase Schedule'!$G$53:$G$57)*-$C51</f>
        <v>0</v>
      </c>
      <c r="BE51" s="1">
        <f>SUMIF('Accom_Phase Schedule'!$E$53:$E$57,EDATE(BE$2,1),'Accom_Phase Schedule'!$G$53:$G$57)*-$C51</f>
        <v>0</v>
      </c>
      <c r="BF51" s="1">
        <f>SUMIF('Accom_Phase Schedule'!$E$53:$E$57,EDATE(BF$2,1),'Accom_Phase Schedule'!$G$53:$G$57)*-$C51</f>
        <v>0</v>
      </c>
      <c r="BG51" s="1">
        <f>SUMIF('Accom_Phase Schedule'!$E$53:$E$57,EDATE(BG$2,1),'Accom_Phase Schedule'!$G$53:$G$57)*-$C51</f>
        <v>0</v>
      </c>
      <c r="BH51" s="1">
        <f>SUMIF('Accom_Phase Schedule'!$E$53:$E$57,EDATE(BH$2,1),'Accom_Phase Schedule'!$G$53:$G$57)*-$C51</f>
        <v>0</v>
      </c>
      <c r="BI51" s="1">
        <f>SUMIF('Accom_Phase Schedule'!$E$53:$E$57,EDATE(BI$2,1),'Accom_Phase Schedule'!$G$53:$G$57)*-$C51</f>
        <v>0</v>
      </c>
      <c r="BJ51" s="1">
        <f>SUMIF('Accom_Phase Schedule'!$E$53:$E$57,EDATE(BJ$2,1),'Accom_Phase Schedule'!$G$53:$G$57)*-$C51</f>
        <v>0</v>
      </c>
      <c r="BK51" s="1">
        <f>SUMIF('Accom_Phase Schedule'!$E$53:$E$57,EDATE(BK$2,1),'Accom_Phase Schedule'!$G$53:$G$57)*-$C51</f>
        <v>0</v>
      </c>
      <c r="BL51" s="1">
        <f>SUMIF('Accom_Phase Schedule'!$E$53:$E$57,EDATE(BL$2,1),'Accom_Phase Schedule'!$G$53:$G$57)*-$C51</f>
        <v>0</v>
      </c>
      <c r="BM51" s="1">
        <f>SUMIF('Accom_Phase Schedule'!$E$53:$E$57,EDATE(BM$2,1),'Accom_Phase Schedule'!$G$53:$G$57)*-$C51</f>
        <v>0</v>
      </c>
      <c r="BN51" s="1">
        <f>SUMIF('Accom_Phase Schedule'!$E$53:$E$57,EDATE(BN$2,1),'Accom_Phase Schedule'!$G$53:$G$57)*-$C51</f>
        <v>0</v>
      </c>
      <c r="BO51" s="1">
        <f>SUMIF('Accom_Phase Schedule'!$E$53:$E$57,EDATE(BO$2,1),'Accom_Phase Schedule'!$G$53:$G$57)*-$C51</f>
        <v>0</v>
      </c>
      <c r="BP51" s="1">
        <f>SUMIF('Accom_Phase Schedule'!$E$53:$E$57,EDATE(BP$2,1),'Accom_Phase Schedule'!$G$53:$G$57)*-$C51</f>
        <v>0</v>
      </c>
      <c r="BQ51" s="1">
        <f>SUMIF('Accom_Phase Schedule'!$E$53:$E$57,EDATE(BQ$2,1),'Accom_Phase Schedule'!$G$53:$G$57)*-$C51</f>
        <v>0</v>
      </c>
      <c r="BR51" s="1">
        <f>SUMIF('Accom_Phase Schedule'!$E$53:$E$57,EDATE(BR$2,1),'Accom_Phase Schedule'!$G$53:$G$57)*-$C51</f>
        <v>0</v>
      </c>
      <c r="BS51" s="1">
        <f>SUMIF('Accom_Phase Schedule'!$E$53:$E$57,EDATE(BS$2,1),'Accom_Phase Schedule'!$G$53:$G$57)*-$C51</f>
        <v>0</v>
      </c>
      <c r="BT51" s="1">
        <f>SUMIF('Accom_Phase Schedule'!$E$53:$E$57,EDATE(BT$2,1),'Accom_Phase Schedule'!$G$53:$G$57)*-$C51</f>
        <v>0</v>
      </c>
      <c r="BU51" s="1">
        <f>SUMIF('Accom_Phase Schedule'!$E$53:$E$57,EDATE(BU$2,1),'Accom_Phase Schedule'!$G$53:$G$57)*-$C51</f>
        <v>0</v>
      </c>
      <c r="BV51" s="1">
        <f>SUMIF('Accom_Phase Schedule'!$E$53:$E$57,EDATE(BV$2,1),'Accom_Phase Schedule'!$G$53:$G$57)*-$C51</f>
        <v>0</v>
      </c>
      <c r="BW51" s="1">
        <f>SUMIF('Accom_Phase Schedule'!$E$53:$E$57,EDATE(BW$2,1),'Accom_Phase Schedule'!$G$53:$G$57)*-$C51</f>
        <v>0</v>
      </c>
      <c r="BX51" s="1">
        <f>SUMIF('Accom_Phase Schedule'!$E$53:$E$57,EDATE(BX$2,1),'Accom_Phase Schedule'!$G$53:$G$57)*-$C51</f>
        <v>0</v>
      </c>
      <c r="BY51" s="1">
        <f>SUMIF('Accom_Phase Schedule'!$E$53:$E$57,EDATE(BY$2,1),'Accom_Phase Schedule'!$G$53:$G$57)*-$C51</f>
        <v>0</v>
      </c>
      <c r="BZ51" s="1">
        <f>SUMIF('Accom_Phase Schedule'!$E$53:$E$57,EDATE(BZ$2,1),'Accom_Phase Schedule'!$G$53:$G$57)*-$C51</f>
        <v>0</v>
      </c>
      <c r="CA51" s="1">
        <f>SUMIF('Accom_Phase Schedule'!$E$53:$E$57,EDATE(CA$2,1),'Accom_Phase Schedule'!$G$53:$G$57)*-$C51</f>
        <v>0</v>
      </c>
      <c r="CB51" s="1">
        <f>SUMIF('Accom_Phase Schedule'!$E$53:$E$57,EDATE(CB$2,1),'Accom_Phase Schedule'!$G$53:$G$57)*-$C51</f>
        <v>0</v>
      </c>
      <c r="CC51" s="1">
        <f>SUMIF('Accom_Phase Schedule'!$E$53:$E$57,EDATE(CC$2,1),'Accom_Phase Schedule'!$G$53:$G$57)*-$C51</f>
        <v>0</v>
      </c>
      <c r="CD51" s="1">
        <f>SUMIF('Accom_Phase Schedule'!$E$53:$E$57,EDATE(CD$2,1),'Accom_Phase Schedule'!$G$53:$G$57)*-$C51</f>
        <v>0</v>
      </c>
      <c r="CE51" s="1">
        <f>SUMIF('Accom_Phase Schedule'!$E$53:$E$57,EDATE(CE$2,1),'Accom_Phase Schedule'!$G$53:$G$57)*-$C51</f>
        <v>0</v>
      </c>
      <c r="CF51" s="1">
        <f>SUMIF('Accom_Phase Schedule'!$E$53:$E$57,EDATE(CF$2,1),'Accom_Phase Schedule'!$G$53:$G$57)*-$C51</f>
        <v>0</v>
      </c>
      <c r="CG51" s="1">
        <f>SUMIF('Accom_Phase Schedule'!$E$53:$E$57,EDATE(CG$2,1),'Accom_Phase Schedule'!$G$53:$G$57)*-$C51</f>
        <v>0</v>
      </c>
      <c r="CH51" s="1">
        <f>SUMIF('Accom_Phase Schedule'!$E$53:$E$57,EDATE(CH$2,1),'Accom_Phase Schedule'!$G$53:$G$57)*-$C51</f>
        <v>0</v>
      </c>
      <c r="CI51" s="1">
        <f>SUMIF('Accom_Phase Schedule'!$E$53:$E$57,EDATE(CI$2,1),'Accom_Phase Schedule'!$G$53:$G$57)*-$C51</f>
        <v>0</v>
      </c>
      <c r="CJ51" s="1">
        <f>SUMIF('Accom_Phase Schedule'!$E$53:$E$57,EDATE(CJ$2,1),'Accom_Phase Schedule'!$G$53:$G$57)*-$C51</f>
        <v>0</v>
      </c>
      <c r="CK51" s="1">
        <f>SUMIF('Accom_Phase Schedule'!$E$53:$E$57,EDATE(CK$2,1),'Accom_Phase Schedule'!$G$53:$G$57)*-$C51</f>
        <v>0</v>
      </c>
      <c r="CL51" s="1">
        <f>SUMIF('Accom_Phase Schedule'!$E$53:$E$57,EDATE(CL$2,1),'Accom_Phase Schedule'!$G$53:$G$57)*-$C51</f>
        <v>0</v>
      </c>
      <c r="CM51" s="1">
        <f>SUMIF('Accom_Phase Schedule'!$E$53:$E$57,EDATE(CM$2,1),'Accom_Phase Schedule'!$G$53:$G$57)*-$C51</f>
        <v>0</v>
      </c>
      <c r="CN51" s="1">
        <f>SUMIF('Accom_Phase Schedule'!$E$53:$E$57,EDATE(CN$2,1),'Accom_Phase Schedule'!$G$53:$G$57)*-$C51</f>
        <v>0</v>
      </c>
      <c r="CO51" s="1">
        <f>SUMIF('Accom_Phase Schedule'!$E$53:$E$57,EDATE(CO$2,1),'Accom_Phase Schedule'!$G$53:$G$57)*-$C51</f>
        <v>0</v>
      </c>
      <c r="CP51" s="1">
        <f>SUMIF('Accom_Phase Schedule'!$E$53:$E$57,EDATE(CP$2,1),'Accom_Phase Schedule'!$G$53:$G$57)*-$C51</f>
        <v>0</v>
      </c>
      <c r="CQ51" s="1">
        <f>SUMIF('Accom_Phase Schedule'!$E$53:$E$57,EDATE(CQ$2,1),'Accom_Phase Schedule'!$G$53:$G$57)*-$C51</f>
        <v>0</v>
      </c>
      <c r="CR51" s="1">
        <f>SUMIF('Accom_Phase Schedule'!$E$53:$E$57,EDATE(CR$2,1),'Accom_Phase Schedule'!$G$53:$G$57)*-$C51</f>
        <v>0</v>
      </c>
      <c r="CS51" s="1">
        <f>SUMIF('Accom_Phase Schedule'!$E$53:$E$57,EDATE(CS$2,1),'Accom_Phase Schedule'!$G$53:$G$57)*-$C51</f>
        <v>0</v>
      </c>
      <c r="CT51" s="1">
        <f>SUMIF('Accom_Phase Schedule'!$E$53:$E$57,EDATE(CT$2,1),'Accom_Phase Schedule'!$G$53:$G$57)*-$C51</f>
        <v>0</v>
      </c>
      <c r="CU51" s="1">
        <f>SUMIF('Accom_Phase Schedule'!$E$53:$E$57,EDATE(CU$2,1),'Accom_Phase Schedule'!$G$53:$G$57)*-$C51</f>
        <v>0</v>
      </c>
    </row>
    <row r="52" spans="2:99" x14ac:dyDescent="0.25">
      <c r="B52" s="5" t="s">
        <v>191</v>
      </c>
      <c r="C52" s="6">
        <v>1000</v>
      </c>
      <c r="D52" s="5" t="s">
        <v>9</v>
      </c>
      <c r="E52" s="5">
        <f>C52*'Accom_Phase Schedule'!$C$45</f>
        <v>500000</v>
      </c>
      <c r="H52" s="99" t="str">
        <f t="shared" si="62"/>
        <v>Homebond</v>
      </c>
      <c r="I52" s="100">
        <f t="shared" si="61"/>
        <v>-500000</v>
      </c>
      <c r="J52" s="99"/>
      <c r="K52" s="99">
        <f>SUMIF('Accom_Phase Schedule'!$C$53:$C$57,K$2,'Accom_Phase Schedule'!$G$53:$G$57)*-$C52</f>
        <v>0</v>
      </c>
      <c r="L52" s="99">
        <f>SUMIF('Accom_Phase Schedule'!$C$53:$C$57,L$2,'Accom_Phase Schedule'!$G$53:$G$57)*-$C52</f>
        <v>0</v>
      </c>
      <c r="M52" s="99">
        <f>SUMIF('Accom_Phase Schedule'!$C$53:$C$57,M$2,'Accom_Phase Schedule'!$G$53:$G$57)*-$C52</f>
        <v>0</v>
      </c>
      <c r="N52" s="99">
        <f>SUMIF('Accom_Phase Schedule'!$C$53:$C$57,N$2,'Accom_Phase Schedule'!$G$53:$G$57)*-$C52</f>
        <v>0</v>
      </c>
      <c r="O52" s="99">
        <f>SUMIF('Accom_Phase Schedule'!$C$53:$C$57,O$2,'Accom_Phase Schedule'!$G$53:$G$57)*-$C52</f>
        <v>0</v>
      </c>
      <c r="P52" s="99">
        <f>SUMIF('Accom_Phase Schedule'!$C$53:$C$57,P$2,'Accom_Phase Schedule'!$G$53:$G$57)*-$C52</f>
        <v>-500000</v>
      </c>
      <c r="Q52" s="99">
        <f>SUMIF('Accom_Phase Schedule'!$C$53:$C$57,Q$2,'Accom_Phase Schedule'!$G$53:$G$57)*-$C52</f>
        <v>0</v>
      </c>
      <c r="R52" s="99">
        <f>SUMIF('Accom_Phase Schedule'!$C$53:$C$57,R$2,'Accom_Phase Schedule'!$G$53:$G$57)*-$C52</f>
        <v>0</v>
      </c>
      <c r="S52" s="99">
        <f>SUMIF('Accom_Phase Schedule'!$C$53:$C$57,S$2,'Accom_Phase Schedule'!$G$53:$G$57)*-$C52</f>
        <v>0</v>
      </c>
      <c r="T52" s="99">
        <f>SUMIF('Accom_Phase Schedule'!$C$53:$C$57,T$2,'Accom_Phase Schedule'!$G$53:$G$57)*-$C52</f>
        <v>0</v>
      </c>
      <c r="U52" s="99">
        <f>SUMIF('Accom_Phase Schedule'!$C$53:$C$57,U$2,'Accom_Phase Schedule'!$G$53:$G$57)*-$C52</f>
        <v>0</v>
      </c>
      <c r="V52" s="99">
        <f>SUMIF('Accom_Phase Schedule'!$C$53:$C$57,V$2,'Accom_Phase Schedule'!$G$53:$G$57)*-$C52</f>
        <v>0</v>
      </c>
      <c r="W52" s="99">
        <f>SUMIF('Accom_Phase Schedule'!$C$53:$C$57,W$2,'Accom_Phase Schedule'!$G$53:$G$57)*-$C52</f>
        <v>0</v>
      </c>
      <c r="X52" s="99">
        <f>SUMIF('Accom_Phase Schedule'!$C$53:$C$57,X$2,'Accom_Phase Schedule'!$G$53:$G$57)*-$C52</f>
        <v>0</v>
      </c>
      <c r="Y52" s="99">
        <f>SUMIF('Accom_Phase Schedule'!$C$53:$C$57,Y$2,'Accom_Phase Schedule'!$G$53:$G$57)*-$C52</f>
        <v>0</v>
      </c>
      <c r="Z52" s="99">
        <f>SUMIF('Accom_Phase Schedule'!$C$53:$C$57,Z$2,'Accom_Phase Schedule'!$G$53:$G$57)*-$C52</f>
        <v>0</v>
      </c>
      <c r="AA52" s="99">
        <f>SUMIF('Accom_Phase Schedule'!$C$53:$C$57,AA$2,'Accom_Phase Schedule'!$G$53:$G$57)*-$C52</f>
        <v>0</v>
      </c>
      <c r="AB52" s="99">
        <f>SUMIF('Accom_Phase Schedule'!$C$53:$C$57,AB$2,'Accom_Phase Schedule'!$G$53:$G$57)*-$C52</f>
        <v>0</v>
      </c>
      <c r="AC52" s="99">
        <f>SUMIF('Accom_Phase Schedule'!$C$53:$C$57,AC$2,'Accom_Phase Schedule'!$G$53:$G$57)*-$C52</f>
        <v>0</v>
      </c>
      <c r="AD52" s="99">
        <f>SUMIF('Accom_Phase Schedule'!$C$53:$C$57,AD$2,'Accom_Phase Schedule'!$G$53:$G$57)*-$C52</f>
        <v>0</v>
      </c>
      <c r="AE52" s="99">
        <f>SUMIF('Accom_Phase Schedule'!$C$53:$C$57,AE$2,'Accom_Phase Schedule'!$G$53:$G$57)*-$C52</f>
        <v>0</v>
      </c>
      <c r="AF52" s="99">
        <f>SUMIF('Accom_Phase Schedule'!$C$53:$C$57,AF$2,'Accom_Phase Schedule'!$G$53:$G$57)*-$C52</f>
        <v>0</v>
      </c>
      <c r="AG52" s="99">
        <f>SUMIF('Accom_Phase Schedule'!$C$53:$C$57,AG$2,'Accom_Phase Schedule'!$G$53:$G$57)*-$C52</f>
        <v>0</v>
      </c>
      <c r="AH52" s="99">
        <f>SUMIF('Accom_Phase Schedule'!$C$53:$C$57,AH$2,'Accom_Phase Schedule'!$G$53:$G$57)*-$C52</f>
        <v>0</v>
      </c>
      <c r="AI52" s="99">
        <f>SUMIF('Accom_Phase Schedule'!$C$53:$C$57,AI$2,'Accom_Phase Schedule'!$G$53:$G$57)*-$C52</f>
        <v>0</v>
      </c>
      <c r="AJ52" s="99">
        <f>SUMIF('Accom_Phase Schedule'!$C$53:$C$57,AJ$2,'Accom_Phase Schedule'!$G$53:$G$57)*-$C52</f>
        <v>0</v>
      </c>
      <c r="AK52" s="99">
        <f>SUMIF('Accom_Phase Schedule'!$C$53:$C$57,AK$2,'Accom_Phase Schedule'!$G$53:$G$57)*-$C52</f>
        <v>0</v>
      </c>
      <c r="AL52" s="99">
        <f>SUMIF('Accom_Phase Schedule'!$C$53:$C$57,AL$2,'Accom_Phase Schedule'!$G$53:$G$57)*-$C52</f>
        <v>0</v>
      </c>
      <c r="AM52" s="99">
        <f>SUMIF('Accom_Phase Schedule'!$C$53:$C$57,AM$2,'Accom_Phase Schedule'!$G$53:$G$57)*-$C52</f>
        <v>0</v>
      </c>
      <c r="AN52" s="99">
        <f>SUMIF('Accom_Phase Schedule'!$C$53:$C$57,AN$2,'Accom_Phase Schedule'!$G$53:$G$57)*-$C52</f>
        <v>0</v>
      </c>
      <c r="AO52" s="99">
        <f>SUMIF('Accom_Phase Schedule'!$C$53:$C$57,AO$2,'Accom_Phase Schedule'!$G$53:$G$57)*-$C52</f>
        <v>0</v>
      </c>
      <c r="AP52" s="99">
        <f>SUMIF('Accom_Phase Schedule'!$C$53:$C$57,AP$2,'Accom_Phase Schedule'!$G$53:$G$57)*-$C52</f>
        <v>0</v>
      </c>
      <c r="AQ52" s="99">
        <f>SUMIF('Accom_Phase Schedule'!$C$53:$C$57,AQ$2,'Accom_Phase Schedule'!$G$53:$G$57)*-$C52</f>
        <v>0</v>
      </c>
      <c r="AR52" s="99">
        <f>SUMIF('Accom_Phase Schedule'!$C$53:$C$57,AR$2,'Accom_Phase Schedule'!$G$53:$G$57)*-$C52</f>
        <v>0</v>
      </c>
      <c r="AS52" s="99">
        <f>SUMIF('Accom_Phase Schedule'!$C$53:$C$57,AS$2,'Accom_Phase Schedule'!$G$53:$G$57)*-$C52</f>
        <v>0</v>
      </c>
      <c r="AT52" s="99">
        <f>SUMIF('Accom_Phase Schedule'!$C$53:$C$57,AT$2,'Accom_Phase Schedule'!$G$53:$G$57)*-$C52</f>
        <v>0</v>
      </c>
      <c r="AU52" s="99">
        <f>SUMIF('Accom_Phase Schedule'!$C$53:$C$57,AU$2,'Accom_Phase Schedule'!$G$53:$G$57)*-$C52</f>
        <v>0</v>
      </c>
      <c r="AV52" s="99">
        <f>SUMIF('Accom_Phase Schedule'!$C$53:$C$57,AV$2,'Accom_Phase Schedule'!$G$53:$G$57)*-$C52</f>
        <v>0</v>
      </c>
      <c r="AW52" s="99">
        <f>SUMIF('Accom_Phase Schedule'!$C$53:$C$57,AW$2,'Accom_Phase Schedule'!$G$53:$G$57)*-$C52</f>
        <v>0</v>
      </c>
      <c r="AX52" s="99">
        <f>SUMIF('Accom_Phase Schedule'!$C$53:$C$57,AX$2,'Accom_Phase Schedule'!$G$53:$G$57)*-$C52</f>
        <v>0</v>
      </c>
      <c r="AY52" s="99">
        <f>SUMIF('Accom_Phase Schedule'!$C$53:$C$57,AY$2,'Accom_Phase Schedule'!$G$53:$G$57)*-$C52</f>
        <v>0</v>
      </c>
      <c r="AZ52" s="99">
        <f>SUMIF('Accom_Phase Schedule'!$C$53:$C$57,AZ$2,'Accom_Phase Schedule'!$G$53:$G$57)*-$C52</f>
        <v>0</v>
      </c>
      <c r="BA52" s="99">
        <f>SUMIF('Accom_Phase Schedule'!$C$53:$C$57,BA$2,'Accom_Phase Schedule'!$G$53:$G$57)*-$C52</f>
        <v>0</v>
      </c>
      <c r="BB52" s="99">
        <f>SUMIF('Accom_Phase Schedule'!$C$53:$C$57,BB$2,'Accom_Phase Schedule'!$G$53:$G$57)*-$C52</f>
        <v>0</v>
      </c>
      <c r="BC52" s="99">
        <f>SUMIF('Accom_Phase Schedule'!$C$53:$C$57,BC$2,'Accom_Phase Schedule'!$G$53:$G$57)*-$C52</f>
        <v>0</v>
      </c>
      <c r="BD52" s="99">
        <f>SUMIF('Accom_Phase Schedule'!$C$53:$C$57,BD$2,'Accom_Phase Schedule'!$G$53:$G$57)*-$C52</f>
        <v>0</v>
      </c>
      <c r="BE52" s="99">
        <f>SUMIF('Accom_Phase Schedule'!$C$53:$C$57,BE$2,'Accom_Phase Schedule'!$G$53:$G$57)*-$C52</f>
        <v>0</v>
      </c>
      <c r="BF52" s="99">
        <f>SUMIF('Accom_Phase Schedule'!$C$53:$C$57,BF$2,'Accom_Phase Schedule'!$G$53:$G$57)*-$C52</f>
        <v>0</v>
      </c>
      <c r="BG52" s="99">
        <f>SUMIF('Accom_Phase Schedule'!$C$53:$C$57,BG$2,'Accom_Phase Schedule'!$G$53:$G$57)*-$C52</f>
        <v>0</v>
      </c>
      <c r="BH52" s="99">
        <f>SUMIF('Accom_Phase Schedule'!$C$53:$C$57,BH$2,'Accom_Phase Schedule'!$G$53:$G$57)*-$C52</f>
        <v>0</v>
      </c>
      <c r="BI52" s="99">
        <f>SUMIF('Accom_Phase Schedule'!$C$53:$C$57,BI$2,'Accom_Phase Schedule'!$G$53:$G$57)*-$C52</f>
        <v>0</v>
      </c>
      <c r="BJ52" s="99">
        <f>SUMIF('Accom_Phase Schedule'!$C$53:$C$57,BJ$2,'Accom_Phase Schedule'!$G$53:$G$57)*-$C52</f>
        <v>0</v>
      </c>
      <c r="BK52" s="99">
        <f>SUMIF('Accom_Phase Schedule'!$C$53:$C$57,BK$2,'Accom_Phase Schedule'!$G$53:$G$57)*-$C52</f>
        <v>0</v>
      </c>
      <c r="BL52" s="99">
        <f>SUMIF('Accom_Phase Schedule'!$C$53:$C$57,BL$2,'Accom_Phase Schedule'!$G$53:$G$57)*-$C52</f>
        <v>0</v>
      </c>
      <c r="BM52" s="99">
        <f>SUMIF('Accom_Phase Schedule'!$C$53:$C$57,BM$2,'Accom_Phase Schedule'!$G$53:$G$57)*-$C52</f>
        <v>0</v>
      </c>
      <c r="BN52" s="99">
        <f>SUMIF('Accom_Phase Schedule'!$C$53:$C$57,BN$2,'Accom_Phase Schedule'!$G$53:$G$57)*-$C52</f>
        <v>0</v>
      </c>
      <c r="BO52" s="99">
        <f>SUMIF('Accom_Phase Schedule'!$C$53:$C$57,BO$2,'Accom_Phase Schedule'!$G$53:$G$57)*-$C52</f>
        <v>0</v>
      </c>
      <c r="BP52" s="99">
        <f>SUMIF('Accom_Phase Schedule'!$C$53:$C$57,BP$2,'Accom_Phase Schedule'!$G$53:$G$57)*-$C52</f>
        <v>0</v>
      </c>
      <c r="BQ52" s="99">
        <f>SUMIF('Accom_Phase Schedule'!$C$53:$C$57,BQ$2,'Accom_Phase Schedule'!$G$53:$G$57)*-$C52</f>
        <v>0</v>
      </c>
      <c r="BR52" s="99">
        <f>SUMIF('Accom_Phase Schedule'!$C$53:$C$57,BR$2,'Accom_Phase Schedule'!$G$53:$G$57)*-$C52</f>
        <v>0</v>
      </c>
      <c r="BS52" s="99">
        <f>SUMIF('Accom_Phase Schedule'!$C$53:$C$57,BS$2,'Accom_Phase Schedule'!$G$53:$G$57)*-$C52</f>
        <v>0</v>
      </c>
      <c r="BT52" s="99">
        <f>SUMIF('Accom_Phase Schedule'!$C$53:$C$57,BT$2,'Accom_Phase Schedule'!$G$53:$G$57)*-$C52</f>
        <v>0</v>
      </c>
      <c r="BU52" s="99">
        <f>SUMIF('Accom_Phase Schedule'!$C$53:$C$57,BU$2,'Accom_Phase Schedule'!$G$53:$G$57)*-$C52</f>
        <v>0</v>
      </c>
      <c r="BV52" s="99">
        <f>SUMIF('Accom_Phase Schedule'!$C$53:$C$57,BV$2,'Accom_Phase Schedule'!$G$53:$G$57)*-$C52</f>
        <v>0</v>
      </c>
      <c r="BW52" s="99">
        <f>SUMIF('Accom_Phase Schedule'!$C$53:$C$57,BW$2,'Accom_Phase Schedule'!$G$53:$G$57)*-$C52</f>
        <v>0</v>
      </c>
      <c r="BX52" s="99">
        <f>SUMIF('Accom_Phase Schedule'!$C$53:$C$57,BX$2,'Accom_Phase Schedule'!$G$53:$G$57)*-$C52</f>
        <v>0</v>
      </c>
      <c r="BY52" s="99">
        <f>SUMIF('Accom_Phase Schedule'!$C$53:$C$57,BY$2,'Accom_Phase Schedule'!$G$53:$G$57)*-$C52</f>
        <v>0</v>
      </c>
      <c r="BZ52" s="99">
        <f>SUMIF('Accom_Phase Schedule'!$C$53:$C$57,BZ$2,'Accom_Phase Schedule'!$G$53:$G$57)*-$C52</f>
        <v>0</v>
      </c>
      <c r="CA52" s="99">
        <f>SUMIF('Accom_Phase Schedule'!$C$53:$C$57,CA$2,'Accom_Phase Schedule'!$G$53:$G$57)*-$C52</f>
        <v>0</v>
      </c>
      <c r="CB52" s="99">
        <f>SUMIF('Accom_Phase Schedule'!$C$53:$C$57,CB$2,'Accom_Phase Schedule'!$G$53:$G$57)*-$C52</f>
        <v>0</v>
      </c>
      <c r="CC52" s="99">
        <f>SUMIF('Accom_Phase Schedule'!$C$53:$C$57,CC$2,'Accom_Phase Schedule'!$G$53:$G$57)*-$C52</f>
        <v>0</v>
      </c>
      <c r="CD52" s="99">
        <f>SUMIF('Accom_Phase Schedule'!$C$53:$C$57,CD$2,'Accom_Phase Schedule'!$G$53:$G$57)*-$C52</f>
        <v>0</v>
      </c>
      <c r="CE52" s="99">
        <f>SUMIF('Accom_Phase Schedule'!$C$53:$C$57,CE$2,'Accom_Phase Schedule'!$G$53:$G$57)*-$C52</f>
        <v>0</v>
      </c>
      <c r="CF52" s="99">
        <f>SUMIF('Accom_Phase Schedule'!$C$53:$C$57,CF$2,'Accom_Phase Schedule'!$G$53:$G$57)*-$C52</f>
        <v>0</v>
      </c>
      <c r="CG52" s="99">
        <f>SUMIF('Accom_Phase Schedule'!$C$53:$C$57,CG$2,'Accom_Phase Schedule'!$G$53:$G$57)*-$C52</f>
        <v>0</v>
      </c>
      <c r="CH52" s="99">
        <f>SUMIF('Accom_Phase Schedule'!$C$53:$C$57,CH$2,'Accom_Phase Schedule'!$G$53:$G$57)*-$C52</f>
        <v>0</v>
      </c>
      <c r="CI52" s="99">
        <f>SUMIF('Accom_Phase Schedule'!$C$53:$C$57,CI$2,'Accom_Phase Schedule'!$G$53:$G$57)*-$C52</f>
        <v>0</v>
      </c>
      <c r="CJ52" s="99">
        <f>SUMIF('Accom_Phase Schedule'!$C$53:$C$57,CJ$2,'Accom_Phase Schedule'!$G$53:$G$57)*-$C52</f>
        <v>0</v>
      </c>
      <c r="CK52" s="99">
        <f>SUMIF('Accom_Phase Schedule'!$C$53:$C$57,CK$2,'Accom_Phase Schedule'!$G$53:$G$57)*-$C52</f>
        <v>0</v>
      </c>
      <c r="CL52" s="99">
        <f>SUMIF('Accom_Phase Schedule'!$C$53:$C$57,CL$2,'Accom_Phase Schedule'!$G$53:$G$57)*-$C52</f>
        <v>0</v>
      </c>
      <c r="CM52" s="99">
        <f>SUMIF('Accom_Phase Schedule'!$C$53:$C$57,CM$2,'Accom_Phase Schedule'!$G$53:$G$57)*-$C52</f>
        <v>0</v>
      </c>
      <c r="CN52" s="99">
        <f>SUMIF('Accom_Phase Schedule'!$C$53:$C$57,CN$2,'Accom_Phase Schedule'!$G$53:$G$57)*-$C52</f>
        <v>0</v>
      </c>
      <c r="CO52" s="99">
        <f>SUMIF('Accom_Phase Schedule'!$C$53:$C$57,CO$2,'Accom_Phase Schedule'!$G$53:$G$57)*-$C52</f>
        <v>0</v>
      </c>
      <c r="CP52" s="99">
        <f>SUMIF('Accom_Phase Schedule'!$C$53:$C$57,CP$2,'Accom_Phase Schedule'!$G$53:$G$57)*-$C52</f>
        <v>0</v>
      </c>
      <c r="CQ52" s="99">
        <f>SUMIF('Accom_Phase Schedule'!$C$53:$C$57,CQ$2,'Accom_Phase Schedule'!$G$53:$G$57)*-$C52</f>
        <v>0</v>
      </c>
      <c r="CR52" s="99">
        <f>SUMIF('Accom_Phase Schedule'!$C$53:$C$57,CR$2,'Accom_Phase Schedule'!$G$53:$G$57)*-$C52</f>
        <v>0</v>
      </c>
      <c r="CS52" s="99">
        <f>SUMIF('Accom_Phase Schedule'!$C$53:$C$57,CS$2,'Accom_Phase Schedule'!$G$53:$G$57)*-$C52</f>
        <v>0</v>
      </c>
      <c r="CT52" s="99">
        <f>SUMIF('Accom_Phase Schedule'!$C$53:$C$57,CT$2,'Accom_Phase Schedule'!$G$53:$G$57)*-$C52</f>
        <v>0</v>
      </c>
      <c r="CU52" s="99">
        <f>SUMIF('Accom_Phase Schedule'!$C$53:$C$57,CU$2,'Accom_Phase Schedule'!$G$53:$G$57)*-$C52</f>
        <v>0</v>
      </c>
    </row>
    <row r="53" spans="2:99" x14ac:dyDescent="0.25">
      <c r="B53" s="5"/>
      <c r="C53" s="5"/>
      <c r="D53" s="5"/>
      <c r="E53" s="5"/>
      <c r="H53" s="1">
        <f t="shared" si="62"/>
        <v>0</v>
      </c>
      <c r="I53" s="2">
        <f t="shared" si="61"/>
        <v>0</v>
      </c>
    </row>
    <row r="54" spans="2:99" x14ac:dyDescent="0.25">
      <c r="B54" s="8" t="s">
        <v>192</v>
      </c>
      <c r="C54" s="8"/>
      <c r="D54" s="8"/>
      <c r="E54" s="8">
        <f>SUM(E46:E53)</f>
        <v>9410000</v>
      </c>
      <c r="H54" s="8" t="s">
        <v>192</v>
      </c>
      <c r="I54" s="8">
        <f>SUM(I46:I53)</f>
        <v>-9410000</v>
      </c>
      <c r="J54" s="8"/>
      <c r="K54" s="8">
        <f>SUM(K46:K53)</f>
        <v>0</v>
      </c>
      <c r="L54" s="8">
        <f t="shared" ref="L54:BB54" si="63">SUM(L46:L53)</f>
        <v>0</v>
      </c>
      <c r="M54" s="8">
        <f t="shared" si="63"/>
        <v>0</v>
      </c>
      <c r="N54" s="8">
        <f t="shared" si="63"/>
        <v>0</v>
      </c>
      <c r="O54" s="8">
        <f t="shared" si="63"/>
        <v>0</v>
      </c>
      <c r="P54" s="8">
        <f t="shared" si="63"/>
        <v>-6985000</v>
      </c>
      <c r="Q54" s="8">
        <f t="shared" si="63"/>
        <v>0</v>
      </c>
      <c r="R54" s="8">
        <f t="shared" si="63"/>
        <v>0</v>
      </c>
      <c r="S54" s="8">
        <f t="shared" si="63"/>
        <v>0</v>
      </c>
      <c r="T54" s="8">
        <f t="shared" si="63"/>
        <v>0</v>
      </c>
      <c r="U54" s="8">
        <f t="shared" si="63"/>
        <v>0</v>
      </c>
      <c r="V54" s="8">
        <f t="shared" si="63"/>
        <v>0</v>
      </c>
      <c r="W54" s="8">
        <f t="shared" si="63"/>
        <v>0</v>
      </c>
      <c r="X54" s="8">
        <f t="shared" si="63"/>
        <v>0</v>
      </c>
      <c r="Y54" s="8">
        <f t="shared" si="63"/>
        <v>0</v>
      </c>
      <c r="Z54" s="8">
        <f t="shared" si="63"/>
        <v>0</v>
      </c>
      <c r="AA54" s="8">
        <f t="shared" si="63"/>
        <v>0</v>
      </c>
      <c r="AB54" s="8">
        <f t="shared" si="63"/>
        <v>0</v>
      </c>
      <c r="AC54" s="8">
        <f t="shared" si="63"/>
        <v>0</v>
      </c>
      <c r="AD54" s="8">
        <f t="shared" si="63"/>
        <v>0</v>
      </c>
      <c r="AE54" s="8">
        <f t="shared" si="63"/>
        <v>0</v>
      </c>
      <c r="AF54" s="8">
        <f t="shared" si="63"/>
        <v>0</v>
      </c>
      <c r="AG54" s="8">
        <f t="shared" si="63"/>
        <v>-2425000</v>
      </c>
      <c r="AH54" s="8">
        <f t="shared" si="63"/>
        <v>0</v>
      </c>
      <c r="AI54" s="8">
        <f t="shared" si="63"/>
        <v>0</v>
      </c>
      <c r="AJ54" s="8">
        <f t="shared" si="63"/>
        <v>0</v>
      </c>
      <c r="AK54" s="8">
        <f t="shared" si="63"/>
        <v>0</v>
      </c>
      <c r="AL54" s="8">
        <f t="shared" si="63"/>
        <v>0</v>
      </c>
      <c r="AM54" s="8">
        <f t="shared" si="63"/>
        <v>0</v>
      </c>
      <c r="AN54" s="8">
        <f t="shared" si="63"/>
        <v>0</v>
      </c>
      <c r="AO54" s="8">
        <f t="shared" si="63"/>
        <v>0</v>
      </c>
      <c r="AP54" s="8">
        <f t="shared" si="63"/>
        <v>0</v>
      </c>
      <c r="AQ54" s="8">
        <f t="shared" si="63"/>
        <v>0</v>
      </c>
      <c r="AR54" s="8">
        <f t="shared" si="63"/>
        <v>0</v>
      </c>
      <c r="AS54" s="8">
        <f t="shared" si="63"/>
        <v>0</v>
      </c>
      <c r="AT54" s="8">
        <f t="shared" si="63"/>
        <v>0</v>
      </c>
      <c r="AU54" s="8">
        <f t="shared" si="63"/>
        <v>0</v>
      </c>
      <c r="AV54" s="8">
        <f t="shared" si="63"/>
        <v>0</v>
      </c>
      <c r="AW54" s="8">
        <f t="shared" si="63"/>
        <v>0</v>
      </c>
      <c r="AX54" s="8">
        <f t="shared" si="63"/>
        <v>0</v>
      </c>
      <c r="AY54" s="8">
        <f t="shared" si="63"/>
        <v>0</v>
      </c>
      <c r="AZ54" s="8">
        <f t="shared" si="63"/>
        <v>0</v>
      </c>
      <c r="BA54" s="8">
        <f t="shared" si="63"/>
        <v>0</v>
      </c>
      <c r="BB54" s="8">
        <f t="shared" si="63"/>
        <v>0</v>
      </c>
      <c r="BC54" s="8">
        <f t="shared" ref="BC54:CA54" si="64">SUM(BC46:BC53)</f>
        <v>0</v>
      </c>
      <c r="BD54" s="8">
        <f t="shared" si="64"/>
        <v>0</v>
      </c>
      <c r="BE54" s="8">
        <f t="shared" si="64"/>
        <v>0</v>
      </c>
      <c r="BF54" s="8">
        <f t="shared" si="64"/>
        <v>0</v>
      </c>
      <c r="BG54" s="8">
        <f t="shared" si="64"/>
        <v>0</v>
      </c>
      <c r="BH54" s="8">
        <f t="shared" si="64"/>
        <v>0</v>
      </c>
      <c r="BI54" s="8">
        <f t="shared" si="64"/>
        <v>0</v>
      </c>
      <c r="BJ54" s="8">
        <f t="shared" si="64"/>
        <v>0</v>
      </c>
      <c r="BK54" s="8">
        <f t="shared" si="64"/>
        <v>0</v>
      </c>
      <c r="BL54" s="8">
        <f t="shared" si="64"/>
        <v>0</v>
      </c>
      <c r="BM54" s="8">
        <f t="shared" si="64"/>
        <v>0</v>
      </c>
      <c r="BN54" s="8">
        <f t="shared" si="64"/>
        <v>0</v>
      </c>
      <c r="BO54" s="8">
        <f t="shared" si="64"/>
        <v>0</v>
      </c>
      <c r="BP54" s="8">
        <f t="shared" si="64"/>
        <v>0</v>
      </c>
      <c r="BQ54" s="8">
        <f t="shared" si="64"/>
        <v>0</v>
      </c>
      <c r="BR54" s="8">
        <f t="shared" si="64"/>
        <v>0</v>
      </c>
      <c r="BS54" s="8">
        <f t="shared" si="64"/>
        <v>0</v>
      </c>
      <c r="BT54" s="8">
        <f t="shared" si="64"/>
        <v>0</v>
      </c>
      <c r="BU54" s="8">
        <f t="shared" si="64"/>
        <v>0</v>
      </c>
      <c r="BV54" s="8">
        <f t="shared" si="64"/>
        <v>0</v>
      </c>
      <c r="BW54" s="8">
        <f t="shared" si="64"/>
        <v>0</v>
      </c>
      <c r="BX54" s="8">
        <f t="shared" si="64"/>
        <v>0</v>
      </c>
      <c r="BY54" s="8">
        <f t="shared" si="64"/>
        <v>0</v>
      </c>
      <c r="BZ54" s="8">
        <f t="shared" si="64"/>
        <v>0</v>
      </c>
      <c r="CA54" s="8">
        <f t="shared" si="64"/>
        <v>0</v>
      </c>
      <c r="CB54" s="8">
        <f t="shared" ref="CB54:CU54" si="65">SUM(CB46:CB53)</f>
        <v>0</v>
      </c>
      <c r="CC54" s="8">
        <f t="shared" si="65"/>
        <v>0</v>
      </c>
      <c r="CD54" s="8">
        <f t="shared" si="65"/>
        <v>0</v>
      </c>
      <c r="CE54" s="8">
        <f t="shared" si="65"/>
        <v>0</v>
      </c>
      <c r="CF54" s="8">
        <f t="shared" si="65"/>
        <v>0</v>
      </c>
      <c r="CG54" s="8">
        <f t="shared" si="65"/>
        <v>0</v>
      </c>
      <c r="CH54" s="8">
        <f t="shared" si="65"/>
        <v>0</v>
      </c>
      <c r="CI54" s="8">
        <f t="shared" si="65"/>
        <v>0</v>
      </c>
      <c r="CJ54" s="8">
        <f t="shared" si="65"/>
        <v>0</v>
      </c>
      <c r="CK54" s="8">
        <f t="shared" si="65"/>
        <v>0</v>
      </c>
      <c r="CL54" s="8">
        <f t="shared" si="65"/>
        <v>0</v>
      </c>
      <c r="CM54" s="8">
        <f t="shared" si="65"/>
        <v>0</v>
      </c>
      <c r="CN54" s="8">
        <f t="shared" si="65"/>
        <v>0</v>
      </c>
      <c r="CO54" s="8">
        <f t="shared" si="65"/>
        <v>0</v>
      </c>
      <c r="CP54" s="8">
        <f t="shared" si="65"/>
        <v>0</v>
      </c>
      <c r="CQ54" s="8">
        <f t="shared" si="65"/>
        <v>0</v>
      </c>
      <c r="CR54" s="8">
        <f t="shared" si="65"/>
        <v>0</v>
      </c>
      <c r="CS54" s="8">
        <f t="shared" si="65"/>
        <v>0</v>
      </c>
      <c r="CT54" s="8">
        <f t="shared" si="65"/>
        <v>0</v>
      </c>
      <c r="CU54" s="8">
        <f t="shared" si="65"/>
        <v>0</v>
      </c>
    </row>
    <row r="56" spans="2:99" ht="15.75" x14ac:dyDescent="0.25">
      <c r="B56" s="42" t="s">
        <v>193</v>
      </c>
      <c r="C56" s="42"/>
      <c r="D56" s="42"/>
      <c r="E56" s="42"/>
      <c r="F56" s="34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</row>
    <row r="58" spans="2:99" x14ac:dyDescent="0.25">
      <c r="B58" s="8" t="s">
        <v>0</v>
      </c>
      <c r="C58" s="8" t="s">
        <v>1</v>
      </c>
      <c r="D58" s="8" t="s">
        <v>2</v>
      </c>
      <c r="E58" s="9" t="s">
        <v>160</v>
      </c>
    </row>
    <row r="59" spans="2:99" x14ac:dyDescent="0.25">
      <c r="B59" s="5" t="s">
        <v>194</v>
      </c>
      <c r="C59" s="6">
        <v>200</v>
      </c>
      <c r="D59" s="5" t="s">
        <v>195</v>
      </c>
      <c r="E59" s="5">
        <f>C59*'Accom_Phase Schedule'!F45</f>
        <v>86000000</v>
      </c>
      <c r="H59" s="99" t="str">
        <f t="shared" ref="H59:H64" si="66">B59</f>
        <v>Apartment Build</v>
      </c>
      <c r="I59" s="100">
        <f t="shared" ref="I59:I64" si="67">SUM(K59:CU59)</f>
        <v>-85999999.999999985</v>
      </c>
      <c r="J59" s="99"/>
      <c r="K59" s="99">
        <f t="shared" ref="K59:Z63" si="68">$E59*-K$113</f>
        <v>0</v>
      </c>
      <c r="L59" s="99">
        <f t="shared" si="68"/>
        <v>0</v>
      </c>
      <c r="M59" s="99">
        <f t="shared" si="68"/>
        <v>0</v>
      </c>
      <c r="N59" s="99">
        <f t="shared" si="68"/>
        <v>0</v>
      </c>
      <c r="O59" s="99">
        <f t="shared" si="68"/>
        <v>0</v>
      </c>
      <c r="P59" s="99">
        <f t="shared" si="68"/>
        <v>-213898.98172131579</v>
      </c>
      <c r="Q59" s="99">
        <f t="shared" si="68"/>
        <v>-516098.89501579816</v>
      </c>
      <c r="R59" s="99">
        <f t="shared" si="68"/>
        <v>-1115404.4500230267</v>
      </c>
      <c r="S59" s="99">
        <f t="shared" si="68"/>
        <v>-2159288.5867445888</v>
      </c>
      <c r="T59" s="99">
        <f t="shared" si="68"/>
        <v>-3744303.4566946095</v>
      </c>
      <c r="U59" s="99">
        <f t="shared" si="68"/>
        <v>-5815888.6549757263</v>
      </c>
      <c r="V59" s="99">
        <f t="shared" si="68"/>
        <v>-8091852.7431103988</v>
      </c>
      <c r="W59" s="99">
        <f t="shared" si="68"/>
        <v>-10084823.994715905</v>
      </c>
      <c r="X59" s="99">
        <f t="shared" si="68"/>
        <v>-11258440.236998631</v>
      </c>
      <c r="Y59" s="99">
        <f t="shared" si="68"/>
        <v>-11258440.236998638</v>
      </c>
      <c r="Z59" s="99">
        <f t="shared" si="68"/>
        <v>-10084823.994715901</v>
      </c>
      <c r="AA59" s="99">
        <f t="shared" ref="AA59:AP63" si="69">$E59*-AA$113</f>
        <v>-8091852.743110396</v>
      </c>
      <c r="AB59" s="99">
        <f t="shared" si="69"/>
        <v>-5815888.6549757356</v>
      </c>
      <c r="AC59" s="99">
        <f t="shared" si="69"/>
        <v>-3744303.4566946058</v>
      </c>
      <c r="AD59" s="99">
        <f t="shared" si="69"/>
        <v>-2159288.5867445841</v>
      </c>
      <c r="AE59" s="99">
        <f t="shared" si="69"/>
        <v>-1115404.4500230262</v>
      </c>
      <c r="AF59" s="99">
        <f t="shared" si="69"/>
        <v>-516098.89501579595</v>
      </c>
      <c r="AG59" s="99">
        <f t="shared" si="69"/>
        <v>-213898.98172131737</v>
      </c>
      <c r="AH59" s="99">
        <f t="shared" si="69"/>
        <v>0</v>
      </c>
      <c r="AI59" s="99">
        <f t="shared" si="69"/>
        <v>0</v>
      </c>
      <c r="AJ59" s="99">
        <f t="shared" si="69"/>
        <v>0</v>
      </c>
      <c r="AK59" s="99">
        <f t="shared" si="69"/>
        <v>0</v>
      </c>
      <c r="AL59" s="99">
        <f t="shared" si="69"/>
        <v>0</v>
      </c>
      <c r="AM59" s="99">
        <f t="shared" si="69"/>
        <v>0</v>
      </c>
      <c r="AN59" s="99">
        <f t="shared" si="69"/>
        <v>0</v>
      </c>
      <c r="AO59" s="99">
        <f t="shared" si="69"/>
        <v>0</v>
      </c>
      <c r="AP59" s="99">
        <f t="shared" si="69"/>
        <v>0</v>
      </c>
      <c r="AQ59" s="99">
        <f t="shared" ref="AQ59:BF63" si="70">$E59*-AQ$113</f>
        <v>0</v>
      </c>
      <c r="AR59" s="99">
        <f t="shared" si="70"/>
        <v>0</v>
      </c>
      <c r="AS59" s="99">
        <f t="shared" si="70"/>
        <v>0</v>
      </c>
      <c r="AT59" s="99">
        <f t="shared" si="70"/>
        <v>0</v>
      </c>
      <c r="AU59" s="99">
        <f t="shared" si="70"/>
        <v>0</v>
      </c>
      <c r="AV59" s="99">
        <f t="shared" si="70"/>
        <v>0</v>
      </c>
      <c r="AW59" s="99">
        <f t="shared" si="70"/>
        <v>0</v>
      </c>
      <c r="AX59" s="99">
        <f t="shared" si="70"/>
        <v>0</v>
      </c>
      <c r="AY59" s="99">
        <f t="shared" si="70"/>
        <v>0</v>
      </c>
      <c r="AZ59" s="99">
        <f t="shared" si="70"/>
        <v>0</v>
      </c>
      <c r="BA59" s="99">
        <f t="shared" si="70"/>
        <v>0</v>
      </c>
      <c r="BB59" s="99">
        <f t="shared" si="70"/>
        <v>0</v>
      </c>
      <c r="BC59" s="99">
        <f t="shared" si="70"/>
        <v>0</v>
      </c>
      <c r="BD59" s="99">
        <f t="shared" si="70"/>
        <v>0</v>
      </c>
      <c r="BE59" s="99">
        <f t="shared" si="70"/>
        <v>0</v>
      </c>
      <c r="BF59" s="99">
        <f t="shared" si="70"/>
        <v>0</v>
      </c>
      <c r="BG59" s="99">
        <f t="shared" ref="BC59:BZ63" si="71">$E59*-BG$113</f>
        <v>0</v>
      </c>
      <c r="BH59" s="99">
        <f t="shared" si="71"/>
        <v>0</v>
      </c>
      <c r="BI59" s="99">
        <f t="shared" si="71"/>
        <v>0</v>
      </c>
      <c r="BJ59" s="99">
        <f t="shared" si="71"/>
        <v>0</v>
      </c>
      <c r="BK59" s="99">
        <f t="shared" si="71"/>
        <v>0</v>
      </c>
      <c r="BL59" s="99">
        <f t="shared" si="71"/>
        <v>0</v>
      </c>
      <c r="BM59" s="99">
        <f t="shared" si="71"/>
        <v>0</v>
      </c>
      <c r="BN59" s="99">
        <f t="shared" si="71"/>
        <v>0</v>
      </c>
      <c r="BO59" s="99">
        <f t="shared" si="71"/>
        <v>0</v>
      </c>
      <c r="BP59" s="99">
        <f t="shared" si="71"/>
        <v>0</v>
      </c>
      <c r="BQ59" s="99">
        <f t="shared" si="71"/>
        <v>0</v>
      </c>
      <c r="BR59" s="99">
        <f t="shared" si="71"/>
        <v>0</v>
      </c>
      <c r="BS59" s="99">
        <f t="shared" si="71"/>
        <v>0</v>
      </c>
      <c r="BT59" s="99">
        <f t="shared" si="71"/>
        <v>0</v>
      </c>
      <c r="BU59" s="99">
        <f t="shared" si="71"/>
        <v>0</v>
      </c>
      <c r="BV59" s="99">
        <f t="shared" si="71"/>
        <v>0</v>
      </c>
      <c r="BW59" s="99">
        <f t="shared" si="71"/>
        <v>0</v>
      </c>
      <c r="BX59" s="99">
        <f t="shared" si="71"/>
        <v>0</v>
      </c>
      <c r="BY59" s="99">
        <f t="shared" si="71"/>
        <v>0</v>
      </c>
      <c r="BZ59" s="99">
        <f t="shared" si="71"/>
        <v>0</v>
      </c>
      <c r="CA59" s="99">
        <f t="shared" ref="CA59:CP63" si="72">$E59*-CA$113</f>
        <v>0</v>
      </c>
      <c r="CB59" s="99">
        <f t="shared" si="72"/>
        <v>0</v>
      </c>
      <c r="CC59" s="99">
        <f t="shared" si="72"/>
        <v>0</v>
      </c>
      <c r="CD59" s="99">
        <f t="shared" si="72"/>
        <v>0</v>
      </c>
      <c r="CE59" s="99">
        <f t="shared" si="72"/>
        <v>0</v>
      </c>
      <c r="CF59" s="99">
        <f t="shared" si="72"/>
        <v>0</v>
      </c>
      <c r="CG59" s="99">
        <f t="shared" si="72"/>
        <v>0</v>
      </c>
      <c r="CH59" s="99">
        <f t="shared" si="72"/>
        <v>0</v>
      </c>
      <c r="CI59" s="99">
        <f t="shared" si="72"/>
        <v>0</v>
      </c>
      <c r="CJ59" s="99">
        <f t="shared" si="72"/>
        <v>0</v>
      </c>
      <c r="CK59" s="99">
        <f t="shared" si="72"/>
        <v>0</v>
      </c>
      <c r="CL59" s="99">
        <f t="shared" si="72"/>
        <v>0</v>
      </c>
      <c r="CM59" s="99">
        <f t="shared" si="72"/>
        <v>0</v>
      </c>
      <c r="CN59" s="99">
        <f t="shared" si="72"/>
        <v>0</v>
      </c>
      <c r="CO59" s="99">
        <f t="shared" si="72"/>
        <v>0</v>
      </c>
      <c r="CP59" s="99">
        <f t="shared" si="72"/>
        <v>0</v>
      </c>
      <c r="CQ59" s="99">
        <f t="shared" ref="CQ59:CU63" si="73">$E59*-CQ$113</f>
        <v>0</v>
      </c>
      <c r="CR59" s="99">
        <f t="shared" si="73"/>
        <v>0</v>
      </c>
      <c r="CS59" s="99">
        <f t="shared" si="73"/>
        <v>0</v>
      </c>
      <c r="CT59" s="99">
        <f t="shared" si="73"/>
        <v>0</v>
      </c>
      <c r="CU59" s="99">
        <f t="shared" si="73"/>
        <v>0</v>
      </c>
    </row>
    <row r="60" spans="2:99" x14ac:dyDescent="0.25">
      <c r="B60" s="5" t="s">
        <v>196</v>
      </c>
      <c r="C60" s="6">
        <v>250000</v>
      </c>
      <c r="D60" s="5" t="s">
        <v>197</v>
      </c>
      <c r="E60" s="5">
        <f>C60</f>
        <v>250000</v>
      </c>
      <c r="H60" s="1" t="str">
        <f t="shared" si="66"/>
        <v>Enabling Works</v>
      </c>
      <c r="I60" s="2">
        <f t="shared" si="67"/>
        <v>-250000</v>
      </c>
      <c r="K60" s="1">
        <f t="shared" si="68"/>
        <v>0</v>
      </c>
      <c r="L60" s="1">
        <f t="shared" si="68"/>
        <v>0</v>
      </c>
      <c r="M60" s="1">
        <f t="shared" si="68"/>
        <v>0</v>
      </c>
      <c r="N60" s="1">
        <f t="shared" si="68"/>
        <v>0</v>
      </c>
      <c r="O60" s="1">
        <f t="shared" si="68"/>
        <v>0</v>
      </c>
      <c r="P60" s="1">
        <f t="shared" si="68"/>
        <v>-621.79936546894123</v>
      </c>
      <c r="Q60" s="1">
        <f t="shared" si="68"/>
        <v>-1500.2874855110413</v>
      </c>
      <c r="R60" s="1">
        <f t="shared" si="68"/>
        <v>-3242.4547965785659</v>
      </c>
      <c r="S60" s="1">
        <f t="shared" si="68"/>
        <v>-6277.001705652875</v>
      </c>
      <c r="T60" s="1">
        <f t="shared" si="68"/>
        <v>-10884.603071786656</v>
      </c>
      <c r="U60" s="1">
        <f t="shared" si="68"/>
        <v>-16906.653066789902</v>
      </c>
      <c r="V60" s="1">
        <f t="shared" si="68"/>
        <v>-23522.827741599995</v>
      </c>
      <c r="W60" s="1">
        <f t="shared" si="68"/>
        <v>-29316.348821848562</v>
      </c>
      <c r="X60" s="1">
        <f t="shared" si="68"/>
        <v>-32728.023944763463</v>
      </c>
      <c r="Y60" s="1">
        <f t="shared" si="68"/>
        <v>-32728.023944763485</v>
      </c>
      <c r="Z60" s="1">
        <f t="shared" si="68"/>
        <v>-29316.348821848551</v>
      </c>
      <c r="AA60" s="1">
        <f t="shared" si="69"/>
        <v>-23522.827741599991</v>
      </c>
      <c r="AB60" s="1">
        <f t="shared" si="69"/>
        <v>-16906.653066789928</v>
      </c>
      <c r="AC60" s="1">
        <f t="shared" si="69"/>
        <v>-10884.603071786643</v>
      </c>
      <c r="AD60" s="1">
        <f t="shared" si="69"/>
        <v>-6277.0017056528604</v>
      </c>
      <c r="AE60" s="1">
        <f t="shared" si="69"/>
        <v>-3242.4547965785646</v>
      </c>
      <c r="AF60" s="1">
        <f t="shared" si="69"/>
        <v>-1500.2874855110347</v>
      </c>
      <c r="AG60" s="1">
        <f t="shared" si="69"/>
        <v>-621.79936546894578</v>
      </c>
      <c r="AH60" s="1">
        <f t="shared" si="69"/>
        <v>0</v>
      </c>
      <c r="AI60" s="1">
        <f t="shared" si="69"/>
        <v>0</v>
      </c>
      <c r="AJ60" s="1">
        <f t="shared" si="69"/>
        <v>0</v>
      </c>
      <c r="AK60" s="1">
        <f t="shared" si="69"/>
        <v>0</v>
      </c>
      <c r="AL60" s="1">
        <f t="shared" si="69"/>
        <v>0</v>
      </c>
      <c r="AM60" s="1">
        <f t="shared" si="69"/>
        <v>0</v>
      </c>
      <c r="AN60" s="1">
        <f t="shared" si="69"/>
        <v>0</v>
      </c>
      <c r="AO60" s="1">
        <f t="shared" si="69"/>
        <v>0</v>
      </c>
      <c r="AP60" s="1">
        <f t="shared" si="69"/>
        <v>0</v>
      </c>
      <c r="AQ60" s="1">
        <f t="shared" si="70"/>
        <v>0</v>
      </c>
      <c r="AR60" s="1">
        <f t="shared" si="70"/>
        <v>0</v>
      </c>
      <c r="AS60" s="1">
        <f t="shared" si="70"/>
        <v>0</v>
      </c>
      <c r="AT60" s="1">
        <f t="shared" si="70"/>
        <v>0</v>
      </c>
      <c r="AU60" s="1">
        <f t="shared" si="70"/>
        <v>0</v>
      </c>
      <c r="AV60" s="1">
        <f t="shared" si="70"/>
        <v>0</v>
      </c>
      <c r="AW60" s="1">
        <f t="shared" si="70"/>
        <v>0</v>
      </c>
      <c r="AX60" s="1">
        <f t="shared" si="70"/>
        <v>0</v>
      </c>
      <c r="AY60" s="1">
        <f t="shared" si="70"/>
        <v>0</v>
      </c>
      <c r="AZ60" s="1">
        <f t="shared" si="70"/>
        <v>0</v>
      </c>
      <c r="BA60" s="1">
        <f t="shared" si="70"/>
        <v>0</v>
      </c>
      <c r="BB60" s="1">
        <f t="shared" si="70"/>
        <v>0</v>
      </c>
      <c r="BC60" s="1">
        <f t="shared" si="71"/>
        <v>0</v>
      </c>
      <c r="BD60" s="1">
        <f t="shared" si="71"/>
        <v>0</v>
      </c>
      <c r="BE60" s="1">
        <f t="shared" si="71"/>
        <v>0</v>
      </c>
      <c r="BF60" s="1">
        <f t="shared" si="71"/>
        <v>0</v>
      </c>
      <c r="BG60" s="1">
        <f t="shared" si="71"/>
        <v>0</v>
      </c>
      <c r="BH60" s="1">
        <f t="shared" si="71"/>
        <v>0</v>
      </c>
      <c r="BI60" s="1">
        <f t="shared" si="71"/>
        <v>0</v>
      </c>
      <c r="BJ60" s="1">
        <f t="shared" si="71"/>
        <v>0</v>
      </c>
      <c r="BK60" s="1">
        <f t="shared" si="71"/>
        <v>0</v>
      </c>
      <c r="BL60" s="1">
        <f t="shared" si="71"/>
        <v>0</v>
      </c>
      <c r="BM60" s="1">
        <f t="shared" si="71"/>
        <v>0</v>
      </c>
      <c r="BN60" s="1">
        <f t="shared" si="71"/>
        <v>0</v>
      </c>
      <c r="BO60" s="1">
        <f t="shared" si="71"/>
        <v>0</v>
      </c>
      <c r="BP60" s="1">
        <f t="shared" si="71"/>
        <v>0</v>
      </c>
      <c r="BQ60" s="1">
        <f t="shared" si="71"/>
        <v>0</v>
      </c>
      <c r="BR60" s="1">
        <f t="shared" si="71"/>
        <v>0</v>
      </c>
      <c r="BS60" s="1">
        <f t="shared" si="71"/>
        <v>0</v>
      </c>
      <c r="BT60" s="1">
        <f t="shared" si="71"/>
        <v>0</v>
      </c>
      <c r="BU60" s="1">
        <f t="shared" si="71"/>
        <v>0</v>
      </c>
      <c r="BV60" s="1">
        <f t="shared" si="71"/>
        <v>0</v>
      </c>
      <c r="BW60" s="1">
        <f t="shared" si="71"/>
        <v>0</v>
      </c>
      <c r="BX60" s="1">
        <f t="shared" si="71"/>
        <v>0</v>
      </c>
      <c r="BY60" s="1">
        <f t="shared" si="71"/>
        <v>0</v>
      </c>
      <c r="BZ60" s="1">
        <f t="shared" si="71"/>
        <v>0</v>
      </c>
      <c r="CA60" s="1">
        <f t="shared" si="72"/>
        <v>0</v>
      </c>
      <c r="CB60" s="1">
        <f t="shared" si="72"/>
        <v>0</v>
      </c>
      <c r="CC60" s="1">
        <f t="shared" si="72"/>
        <v>0</v>
      </c>
      <c r="CD60" s="1">
        <f t="shared" si="72"/>
        <v>0</v>
      </c>
      <c r="CE60" s="1">
        <f t="shared" si="72"/>
        <v>0</v>
      </c>
      <c r="CF60" s="1">
        <f t="shared" si="72"/>
        <v>0</v>
      </c>
      <c r="CG60" s="1">
        <f t="shared" si="72"/>
        <v>0</v>
      </c>
      <c r="CH60" s="1">
        <f t="shared" si="72"/>
        <v>0</v>
      </c>
      <c r="CI60" s="1">
        <f t="shared" si="72"/>
        <v>0</v>
      </c>
      <c r="CJ60" s="1">
        <f t="shared" si="72"/>
        <v>0</v>
      </c>
      <c r="CK60" s="1">
        <f t="shared" si="72"/>
        <v>0</v>
      </c>
      <c r="CL60" s="1">
        <f t="shared" si="72"/>
        <v>0</v>
      </c>
      <c r="CM60" s="1">
        <f t="shared" si="72"/>
        <v>0</v>
      </c>
      <c r="CN60" s="1">
        <f t="shared" si="72"/>
        <v>0</v>
      </c>
      <c r="CO60" s="1">
        <f t="shared" si="72"/>
        <v>0</v>
      </c>
      <c r="CP60" s="1">
        <f t="shared" si="72"/>
        <v>0</v>
      </c>
      <c r="CQ60" s="1">
        <f t="shared" si="73"/>
        <v>0</v>
      </c>
      <c r="CR60" s="1">
        <f t="shared" si="73"/>
        <v>0</v>
      </c>
      <c r="CS60" s="1">
        <f t="shared" si="73"/>
        <v>0</v>
      </c>
      <c r="CT60" s="1">
        <f t="shared" si="73"/>
        <v>0</v>
      </c>
      <c r="CU60" s="1">
        <f t="shared" si="73"/>
        <v>0</v>
      </c>
    </row>
    <row r="61" spans="2:99" x14ac:dyDescent="0.25">
      <c r="B61" s="5" t="s">
        <v>198</v>
      </c>
      <c r="C61" s="6">
        <v>1500000</v>
      </c>
      <c r="D61" s="5" t="s">
        <v>197</v>
      </c>
      <c r="E61" s="5">
        <f>C61</f>
        <v>1500000</v>
      </c>
      <c r="H61" s="99" t="str">
        <f t="shared" si="66"/>
        <v>Site Works</v>
      </c>
      <c r="I61" s="100">
        <f t="shared" si="67"/>
        <v>-1500000.0000000002</v>
      </c>
      <c r="J61" s="99"/>
      <c r="K61" s="99">
        <f t="shared" si="68"/>
        <v>0</v>
      </c>
      <c r="L61" s="99">
        <f t="shared" si="68"/>
        <v>0</v>
      </c>
      <c r="M61" s="99">
        <f t="shared" si="68"/>
        <v>0</v>
      </c>
      <c r="N61" s="99">
        <f t="shared" si="68"/>
        <v>0</v>
      </c>
      <c r="O61" s="99">
        <f t="shared" si="68"/>
        <v>0</v>
      </c>
      <c r="P61" s="99">
        <f t="shared" si="68"/>
        <v>-3730.7961928136478</v>
      </c>
      <c r="Q61" s="99">
        <f t="shared" si="68"/>
        <v>-9001.7249130662476</v>
      </c>
      <c r="R61" s="99">
        <f t="shared" si="68"/>
        <v>-19454.728779471396</v>
      </c>
      <c r="S61" s="99">
        <f t="shared" si="68"/>
        <v>-37662.010233917244</v>
      </c>
      <c r="T61" s="99">
        <f t="shared" si="68"/>
        <v>-65307.618430719936</v>
      </c>
      <c r="U61" s="99">
        <f t="shared" si="68"/>
        <v>-101439.91840073941</v>
      </c>
      <c r="V61" s="99">
        <f t="shared" si="68"/>
        <v>-141136.96644959998</v>
      </c>
      <c r="W61" s="99">
        <f t="shared" si="68"/>
        <v>-175898.09293109135</v>
      </c>
      <c r="X61" s="99">
        <f t="shared" si="68"/>
        <v>-196368.14366858077</v>
      </c>
      <c r="Y61" s="99">
        <f t="shared" si="68"/>
        <v>-196368.14366858092</v>
      </c>
      <c r="Z61" s="99">
        <f t="shared" si="68"/>
        <v>-175898.09293109129</v>
      </c>
      <c r="AA61" s="99">
        <f t="shared" si="69"/>
        <v>-141136.96644959995</v>
      </c>
      <c r="AB61" s="99">
        <f t="shared" si="69"/>
        <v>-101439.91840073957</v>
      </c>
      <c r="AC61" s="99">
        <f t="shared" si="69"/>
        <v>-65307.618430719864</v>
      </c>
      <c r="AD61" s="99">
        <f t="shared" si="69"/>
        <v>-37662.010233917164</v>
      </c>
      <c r="AE61" s="99">
        <f t="shared" si="69"/>
        <v>-19454.728779471388</v>
      </c>
      <c r="AF61" s="99">
        <f t="shared" si="69"/>
        <v>-9001.7249130662076</v>
      </c>
      <c r="AG61" s="99">
        <f t="shared" si="69"/>
        <v>-3730.7961928136751</v>
      </c>
      <c r="AH61" s="99">
        <f t="shared" si="69"/>
        <v>0</v>
      </c>
      <c r="AI61" s="99">
        <f t="shared" si="69"/>
        <v>0</v>
      </c>
      <c r="AJ61" s="99">
        <f t="shared" si="69"/>
        <v>0</v>
      </c>
      <c r="AK61" s="99">
        <f t="shared" si="69"/>
        <v>0</v>
      </c>
      <c r="AL61" s="99">
        <f t="shared" si="69"/>
        <v>0</v>
      </c>
      <c r="AM61" s="99">
        <f t="shared" si="69"/>
        <v>0</v>
      </c>
      <c r="AN61" s="99">
        <f t="shared" si="69"/>
        <v>0</v>
      </c>
      <c r="AO61" s="99">
        <f t="shared" si="69"/>
        <v>0</v>
      </c>
      <c r="AP61" s="99">
        <f t="shared" si="69"/>
        <v>0</v>
      </c>
      <c r="AQ61" s="99">
        <f t="shared" si="70"/>
        <v>0</v>
      </c>
      <c r="AR61" s="99">
        <f t="shared" si="70"/>
        <v>0</v>
      </c>
      <c r="AS61" s="99">
        <f t="shared" si="70"/>
        <v>0</v>
      </c>
      <c r="AT61" s="99">
        <f t="shared" si="70"/>
        <v>0</v>
      </c>
      <c r="AU61" s="99">
        <f t="shared" si="70"/>
        <v>0</v>
      </c>
      <c r="AV61" s="99">
        <f t="shared" si="70"/>
        <v>0</v>
      </c>
      <c r="AW61" s="99">
        <f t="shared" si="70"/>
        <v>0</v>
      </c>
      <c r="AX61" s="99">
        <f t="shared" si="70"/>
        <v>0</v>
      </c>
      <c r="AY61" s="99">
        <f t="shared" si="70"/>
        <v>0</v>
      </c>
      <c r="AZ61" s="99">
        <f t="shared" si="70"/>
        <v>0</v>
      </c>
      <c r="BA61" s="99">
        <f t="shared" si="70"/>
        <v>0</v>
      </c>
      <c r="BB61" s="99">
        <f t="shared" si="70"/>
        <v>0</v>
      </c>
      <c r="BC61" s="99">
        <f t="shared" si="71"/>
        <v>0</v>
      </c>
      <c r="BD61" s="99">
        <f t="shared" si="71"/>
        <v>0</v>
      </c>
      <c r="BE61" s="99">
        <f t="shared" si="71"/>
        <v>0</v>
      </c>
      <c r="BF61" s="99">
        <f t="shared" si="71"/>
        <v>0</v>
      </c>
      <c r="BG61" s="99">
        <f t="shared" si="71"/>
        <v>0</v>
      </c>
      <c r="BH61" s="99">
        <f t="shared" si="71"/>
        <v>0</v>
      </c>
      <c r="BI61" s="99">
        <f t="shared" si="71"/>
        <v>0</v>
      </c>
      <c r="BJ61" s="99">
        <f t="shared" si="71"/>
        <v>0</v>
      </c>
      <c r="BK61" s="99">
        <f t="shared" si="71"/>
        <v>0</v>
      </c>
      <c r="BL61" s="99">
        <f t="shared" si="71"/>
        <v>0</v>
      </c>
      <c r="BM61" s="99">
        <f t="shared" si="71"/>
        <v>0</v>
      </c>
      <c r="BN61" s="99">
        <f t="shared" si="71"/>
        <v>0</v>
      </c>
      <c r="BO61" s="99">
        <f t="shared" si="71"/>
        <v>0</v>
      </c>
      <c r="BP61" s="99">
        <f t="shared" si="71"/>
        <v>0</v>
      </c>
      <c r="BQ61" s="99">
        <f t="shared" si="71"/>
        <v>0</v>
      </c>
      <c r="BR61" s="99">
        <f t="shared" si="71"/>
        <v>0</v>
      </c>
      <c r="BS61" s="99">
        <f t="shared" si="71"/>
        <v>0</v>
      </c>
      <c r="BT61" s="99">
        <f t="shared" si="71"/>
        <v>0</v>
      </c>
      <c r="BU61" s="99">
        <f t="shared" si="71"/>
        <v>0</v>
      </c>
      <c r="BV61" s="99">
        <f t="shared" si="71"/>
        <v>0</v>
      </c>
      <c r="BW61" s="99">
        <f t="shared" si="71"/>
        <v>0</v>
      </c>
      <c r="BX61" s="99">
        <f t="shared" si="71"/>
        <v>0</v>
      </c>
      <c r="BY61" s="99">
        <f t="shared" si="71"/>
        <v>0</v>
      </c>
      <c r="BZ61" s="99">
        <f t="shared" si="71"/>
        <v>0</v>
      </c>
      <c r="CA61" s="99">
        <f t="shared" si="72"/>
        <v>0</v>
      </c>
      <c r="CB61" s="99">
        <f t="shared" si="72"/>
        <v>0</v>
      </c>
      <c r="CC61" s="99">
        <f t="shared" si="72"/>
        <v>0</v>
      </c>
      <c r="CD61" s="99">
        <f t="shared" si="72"/>
        <v>0</v>
      </c>
      <c r="CE61" s="99">
        <f t="shared" si="72"/>
        <v>0</v>
      </c>
      <c r="CF61" s="99">
        <f t="shared" si="72"/>
        <v>0</v>
      </c>
      <c r="CG61" s="99">
        <f t="shared" si="72"/>
        <v>0</v>
      </c>
      <c r="CH61" s="99">
        <f t="shared" si="72"/>
        <v>0</v>
      </c>
      <c r="CI61" s="99">
        <f t="shared" si="72"/>
        <v>0</v>
      </c>
      <c r="CJ61" s="99">
        <f t="shared" si="72"/>
        <v>0</v>
      </c>
      <c r="CK61" s="99">
        <f t="shared" si="72"/>
        <v>0</v>
      </c>
      <c r="CL61" s="99">
        <f t="shared" si="72"/>
        <v>0</v>
      </c>
      <c r="CM61" s="99">
        <f t="shared" si="72"/>
        <v>0</v>
      </c>
      <c r="CN61" s="99">
        <f t="shared" si="72"/>
        <v>0</v>
      </c>
      <c r="CO61" s="99">
        <f t="shared" si="72"/>
        <v>0</v>
      </c>
      <c r="CP61" s="99">
        <f t="shared" si="72"/>
        <v>0</v>
      </c>
      <c r="CQ61" s="99">
        <f t="shared" si="73"/>
        <v>0</v>
      </c>
      <c r="CR61" s="99">
        <f t="shared" si="73"/>
        <v>0</v>
      </c>
      <c r="CS61" s="99">
        <f t="shared" si="73"/>
        <v>0</v>
      </c>
      <c r="CT61" s="99">
        <f t="shared" si="73"/>
        <v>0</v>
      </c>
      <c r="CU61" s="99">
        <f t="shared" si="73"/>
        <v>0</v>
      </c>
    </row>
    <row r="62" spans="2:99" x14ac:dyDescent="0.25">
      <c r="B62" s="5" t="s">
        <v>199</v>
      </c>
      <c r="C62" s="6">
        <v>6000</v>
      </c>
      <c r="D62" s="5" t="s">
        <v>200</v>
      </c>
      <c r="E62" s="5">
        <f>C62*'Accom_Phase Schedule'!I45</f>
        <v>3000000</v>
      </c>
      <c r="H62" s="1" t="str">
        <f t="shared" si="66"/>
        <v>Parking / Substructure</v>
      </c>
      <c r="I62" s="2">
        <f t="shared" si="67"/>
        <v>-3000000.0000000005</v>
      </c>
      <c r="K62" s="1">
        <f t="shared" si="68"/>
        <v>0</v>
      </c>
      <c r="L62" s="1">
        <f t="shared" si="68"/>
        <v>0</v>
      </c>
      <c r="M62" s="1">
        <f t="shared" si="68"/>
        <v>0</v>
      </c>
      <c r="N62" s="1">
        <f t="shared" si="68"/>
        <v>0</v>
      </c>
      <c r="O62" s="1">
        <f t="shared" si="68"/>
        <v>0</v>
      </c>
      <c r="P62" s="1">
        <f t="shared" si="68"/>
        <v>-7461.5923856272957</v>
      </c>
      <c r="Q62" s="1">
        <f t="shared" si="68"/>
        <v>-18003.449826132495</v>
      </c>
      <c r="R62" s="1">
        <f t="shared" si="68"/>
        <v>-38909.457558942791</v>
      </c>
      <c r="S62" s="1">
        <f t="shared" si="68"/>
        <v>-75324.020467834489</v>
      </c>
      <c r="T62" s="1">
        <f t="shared" si="68"/>
        <v>-130615.23686143987</v>
      </c>
      <c r="U62" s="1">
        <f t="shared" si="68"/>
        <v>-202879.83680147881</v>
      </c>
      <c r="V62" s="1">
        <f t="shared" si="68"/>
        <v>-282273.93289919995</v>
      </c>
      <c r="W62" s="1">
        <f t="shared" si="68"/>
        <v>-351796.1858621827</v>
      </c>
      <c r="X62" s="1">
        <f t="shared" si="68"/>
        <v>-392736.28733716154</v>
      </c>
      <c r="Y62" s="1">
        <f t="shared" si="68"/>
        <v>-392736.28733716183</v>
      </c>
      <c r="Z62" s="1">
        <f t="shared" si="68"/>
        <v>-351796.18586218258</v>
      </c>
      <c r="AA62" s="1">
        <f t="shared" si="69"/>
        <v>-282273.93289919989</v>
      </c>
      <c r="AB62" s="1">
        <f t="shared" si="69"/>
        <v>-202879.83680147913</v>
      </c>
      <c r="AC62" s="1">
        <f t="shared" si="69"/>
        <v>-130615.23686143973</v>
      </c>
      <c r="AD62" s="1">
        <f t="shared" si="69"/>
        <v>-75324.020467834329</v>
      </c>
      <c r="AE62" s="1">
        <f t="shared" si="69"/>
        <v>-38909.457558942777</v>
      </c>
      <c r="AF62" s="1">
        <f t="shared" si="69"/>
        <v>-18003.449826132415</v>
      </c>
      <c r="AG62" s="1">
        <f t="shared" si="69"/>
        <v>-7461.5923856273503</v>
      </c>
      <c r="AH62" s="1">
        <f t="shared" si="69"/>
        <v>0</v>
      </c>
      <c r="AI62" s="1">
        <f t="shared" si="69"/>
        <v>0</v>
      </c>
      <c r="AJ62" s="1">
        <f t="shared" si="69"/>
        <v>0</v>
      </c>
      <c r="AK62" s="1">
        <f t="shared" si="69"/>
        <v>0</v>
      </c>
      <c r="AL62" s="1">
        <f t="shared" si="69"/>
        <v>0</v>
      </c>
      <c r="AM62" s="1">
        <f t="shared" si="69"/>
        <v>0</v>
      </c>
      <c r="AN62" s="1">
        <f t="shared" si="69"/>
        <v>0</v>
      </c>
      <c r="AO62" s="1">
        <f t="shared" si="69"/>
        <v>0</v>
      </c>
      <c r="AP62" s="1">
        <f t="shared" si="69"/>
        <v>0</v>
      </c>
      <c r="AQ62" s="1">
        <f t="shared" si="70"/>
        <v>0</v>
      </c>
      <c r="AR62" s="1">
        <f t="shared" si="70"/>
        <v>0</v>
      </c>
      <c r="AS62" s="1">
        <f t="shared" si="70"/>
        <v>0</v>
      </c>
      <c r="AT62" s="1">
        <f t="shared" si="70"/>
        <v>0</v>
      </c>
      <c r="AU62" s="1">
        <f t="shared" si="70"/>
        <v>0</v>
      </c>
      <c r="AV62" s="1">
        <f t="shared" si="70"/>
        <v>0</v>
      </c>
      <c r="AW62" s="1">
        <f t="shared" si="70"/>
        <v>0</v>
      </c>
      <c r="AX62" s="1">
        <f t="shared" si="70"/>
        <v>0</v>
      </c>
      <c r="AY62" s="1">
        <f t="shared" si="70"/>
        <v>0</v>
      </c>
      <c r="AZ62" s="1">
        <f t="shared" si="70"/>
        <v>0</v>
      </c>
      <c r="BA62" s="1">
        <f t="shared" si="70"/>
        <v>0</v>
      </c>
      <c r="BB62" s="1">
        <f t="shared" si="70"/>
        <v>0</v>
      </c>
      <c r="BC62" s="1">
        <f t="shared" si="71"/>
        <v>0</v>
      </c>
      <c r="BD62" s="1">
        <f t="shared" si="71"/>
        <v>0</v>
      </c>
      <c r="BE62" s="1">
        <f t="shared" si="71"/>
        <v>0</v>
      </c>
      <c r="BF62" s="1">
        <f t="shared" si="71"/>
        <v>0</v>
      </c>
      <c r="BG62" s="1">
        <f t="shared" si="71"/>
        <v>0</v>
      </c>
      <c r="BH62" s="1">
        <f t="shared" si="71"/>
        <v>0</v>
      </c>
      <c r="BI62" s="1">
        <f t="shared" si="71"/>
        <v>0</v>
      </c>
      <c r="BJ62" s="1">
        <f t="shared" si="71"/>
        <v>0</v>
      </c>
      <c r="BK62" s="1">
        <f t="shared" si="71"/>
        <v>0</v>
      </c>
      <c r="BL62" s="1">
        <f t="shared" si="71"/>
        <v>0</v>
      </c>
      <c r="BM62" s="1">
        <f t="shared" si="71"/>
        <v>0</v>
      </c>
      <c r="BN62" s="1">
        <f t="shared" si="71"/>
        <v>0</v>
      </c>
      <c r="BO62" s="1">
        <f t="shared" si="71"/>
        <v>0</v>
      </c>
      <c r="BP62" s="1">
        <f t="shared" si="71"/>
        <v>0</v>
      </c>
      <c r="BQ62" s="1">
        <f t="shared" si="71"/>
        <v>0</v>
      </c>
      <c r="BR62" s="1">
        <f t="shared" si="71"/>
        <v>0</v>
      </c>
      <c r="BS62" s="1">
        <f t="shared" si="71"/>
        <v>0</v>
      </c>
      <c r="BT62" s="1">
        <f t="shared" si="71"/>
        <v>0</v>
      </c>
      <c r="BU62" s="1">
        <f t="shared" si="71"/>
        <v>0</v>
      </c>
      <c r="BV62" s="1">
        <f t="shared" si="71"/>
        <v>0</v>
      </c>
      <c r="BW62" s="1">
        <f t="shared" si="71"/>
        <v>0</v>
      </c>
      <c r="BX62" s="1">
        <f t="shared" si="71"/>
        <v>0</v>
      </c>
      <c r="BY62" s="1">
        <f t="shared" si="71"/>
        <v>0</v>
      </c>
      <c r="BZ62" s="1">
        <f t="shared" si="71"/>
        <v>0</v>
      </c>
      <c r="CA62" s="1">
        <f t="shared" si="72"/>
        <v>0</v>
      </c>
      <c r="CB62" s="1">
        <f t="shared" si="72"/>
        <v>0</v>
      </c>
      <c r="CC62" s="1">
        <f t="shared" si="72"/>
        <v>0</v>
      </c>
      <c r="CD62" s="1">
        <f t="shared" si="72"/>
        <v>0</v>
      </c>
      <c r="CE62" s="1">
        <f t="shared" si="72"/>
        <v>0</v>
      </c>
      <c r="CF62" s="1">
        <f t="shared" si="72"/>
        <v>0</v>
      </c>
      <c r="CG62" s="1">
        <f t="shared" si="72"/>
        <v>0</v>
      </c>
      <c r="CH62" s="1">
        <f t="shared" si="72"/>
        <v>0</v>
      </c>
      <c r="CI62" s="1">
        <f t="shared" si="72"/>
        <v>0</v>
      </c>
      <c r="CJ62" s="1">
        <f t="shared" si="72"/>
        <v>0</v>
      </c>
      <c r="CK62" s="1">
        <f t="shared" si="72"/>
        <v>0</v>
      </c>
      <c r="CL62" s="1">
        <f t="shared" si="72"/>
        <v>0</v>
      </c>
      <c r="CM62" s="1">
        <f t="shared" si="72"/>
        <v>0</v>
      </c>
      <c r="CN62" s="1">
        <f t="shared" si="72"/>
        <v>0</v>
      </c>
      <c r="CO62" s="1">
        <f t="shared" si="72"/>
        <v>0</v>
      </c>
      <c r="CP62" s="1">
        <f t="shared" si="72"/>
        <v>0</v>
      </c>
      <c r="CQ62" s="1">
        <f t="shared" si="73"/>
        <v>0</v>
      </c>
      <c r="CR62" s="1">
        <f t="shared" si="73"/>
        <v>0</v>
      </c>
      <c r="CS62" s="1">
        <f t="shared" si="73"/>
        <v>0</v>
      </c>
      <c r="CT62" s="1">
        <f t="shared" si="73"/>
        <v>0</v>
      </c>
      <c r="CU62" s="1">
        <f t="shared" si="73"/>
        <v>0</v>
      </c>
    </row>
    <row r="63" spans="2:99" x14ac:dyDescent="0.25">
      <c r="B63" s="5" t="s">
        <v>201</v>
      </c>
      <c r="C63" s="6">
        <v>1000000</v>
      </c>
      <c r="D63" s="5" t="s">
        <v>197</v>
      </c>
      <c r="E63" s="5">
        <f>C63</f>
        <v>1000000</v>
      </c>
      <c r="H63" s="99" t="str">
        <f t="shared" si="66"/>
        <v>Infrastructure</v>
      </c>
      <c r="I63" s="100">
        <f t="shared" si="67"/>
        <v>-1000000</v>
      </c>
      <c r="J63" s="99"/>
      <c r="K63" s="99">
        <f t="shared" si="68"/>
        <v>0</v>
      </c>
      <c r="L63" s="99">
        <f t="shared" si="68"/>
        <v>0</v>
      </c>
      <c r="M63" s="99">
        <f t="shared" si="68"/>
        <v>0</v>
      </c>
      <c r="N63" s="99">
        <f t="shared" si="68"/>
        <v>0</v>
      </c>
      <c r="O63" s="99">
        <f t="shared" si="68"/>
        <v>0</v>
      </c>
      <c r="P63" s="99">
        <f t="shared" si="68"/>
        <v>-2487.1974618757649</v>
      </c>
      <c r="Q63" s="99">
        <f t="shared" si="68"/>
        <v>-6001.1499420441651</v>
      </c>
      <c r="R63" s="99">
        <f t="shared" si="68"/>
        <v>-12969.819186314264</v>
      </c>
      <c r="S63" s="99">
        <f t="shared" si="68"/>
        <v>-25108.0068226115</v>
      </c>
      <c r="T63" s="99">
        <f t="shared" si="68"/>
        <v>-43538.412287146624</v>
      </c>
      <c r="U63" s="99">
        <f t="shared" si="68"/>
        <v>-67626.612267159609</v>
      </c>
      <c r="V63" s="99">
        <f t="shared" si="68"/>
        <v>-94091.310966399978</v>
      </c>
      <c r="W63" s="99">
        <f t="shared" si="68"/>
        <v>-117265.39528739425</v>
      </c>
      <c r="X63" s="99">
        <f t="shared" si="68"/>
        <v>-130912.09577905385</v>
      </c>
      <c r="Y63" s="99">
        <f t="shared" si="68"/>
        <v>-130912.09577905394</v>
      </c>
      <c r="Z63" s="99">
        <f t="shared" si="68"/>
        <v>-117265.3952873942</v>
      </c>
      <c r="AA63" s="99">
        <f t="shared" si="69"/>
        <v>-94091.310966399964</v>
      </c>
      <c r="AB63" s="99">
        <f t="shared" si="69"/>
        <v>-67626.612267159711</v>
      </c>
      <c r="AC63" s="99">
        <f t="shared" si="69"/>
        <v>-43538.412287146573</v>
      </c>
      <c r="AD63" s="99">
        <f t="shared" si="69"/>
        <v>-25108.006822611442</v>
      </c>
      <c r="AE63" s="99">
        <f t="shared" si="69"/>
        <v>-12969.819186314258</v>
      </c>
      <c r="AF63" s="99">
        <f t="shared" si="69"/>
        <v>-6001.1499420441387</v>
      </c>
      <c r="AG63" s="99">
        <f t="shared" si="69"/>
        <v>-2487.1974618757831</v>
      </c>
      <c r="AH63" s="99">
        <f t="shared" si="69"/>
        <v>0</v>
      </c>
      <c r="AI63" s="99">
        <f t="shared" si="69"/>
        <v>0</v>
      </c>
      <c r="AJ63" s="99">
        <f t="shared" si="69"/>
        <v>0</v>
      </c>
      <c r="AK63" s="99">
        <f t="shared" si="69"/>
        <v>0</v>
      </c>
      <c r="AL63" s="99">
        <f t="shared" si="69"/>
        <v>0</v>
      </c>
      <c r="AM63" s="99">
        <f t="shared" si="69"/>
        <v>0</v>
      </c>
      <c r="AN63" s="99">
        <f t="shared" si="69"/>
        <v>0</v>
      </c>
      <c r="AO63" s="99">
        <f t="shared" si="69"/>
        <v>0</v>
      </c>
      <c r="AP63" s="99">
        <f t="shared" si="69"/>
        <v>0</v>
      </c>
      <c r="AQ63" s="99">
        <f t="shared" si="70"/>
        <v>0</v>
      </c>
      <c r="AR63" s="99">
        <f t="shared" si="70"/>
        <v>0</v>
      </c>
      <c r="AS63" s="99">
        <f t="shared" si="70"/>
        <v>0</v>
      </c>
      <c r="AT63" s="99">
        <f t="shared" si="70"/>
        <v>0</v>
      </c>
      <c r="AU63" s="99">
        <f t="shared" si="70"/>
        <v>0</v>
      </c>
      <c r="AV63" s="99">
        <f t="shared" si="70"/>
        <v>0</v>
      </c>
      <c r="AW63" s="99">
        <f t="shared" si="70"/>
        <v>0</v>
      </c>
      <c r="AX63" s="99">
        <f t="shared" si="70"/>
        <v>0</v>
      </c>
      <c r="AY63" s="99">
        <f t="shared" si="70"/>
        <v>0</v>
      </c>
      <c r="AZ63" s="99">
        <f t="shared" si="70"/>
        <v>0</v>
      </c>
      <c r="BA63" s="99">
        <f t="shared" si="70"/>
        <v>0</v>
      </c>
      <c r="BB63" s="99">
        <f t="shared" si="70"/>
        <v>0</v>
      </c>
      <c r="BC63" s="99">
        <f t="shared" si="71"/>
        <v>0</v>
      </c>
      <c r="BD63" s="99">
        <f t="shared" si="71"/>
        <v>0</v>
      </c>
      <c r="BE63" s="99">
        <f t="shared" si="71"/>
        <v>0</v>
      </c>
      <c r="BF63" s="99">
        <f t="shared" si="71"/>
        <v>0</v>
      </c>
      <c r="BG63" s="99">
        <f t="shared" si="71"/>
        <v>0</v>
      </c>
      <c r="BH63" s="99">
        <f t="shared" si="71"/>
        <v>0</v>
      </c>
      <c r="BI63" s="99">
        <f t="shared" si="71"/>
        <v>0</v>
      </c>
      <c r="BJ63" s="99">
        <f t="shared" si="71"/>
        <v>0</v>
      </c>
      <c r="BK63" s="99">
        <f t="shared" si="71"/>
        <v>0</v>
      </c>
      <c r="BL63" s="99">
        <f t="shared" si="71"/>
        <v>0</v>
      </c>
      <c r="BM63" s="99">
        <f t="shared" si="71"/>
        <v>0</v>
      </c>
      <c r="BN63" s="99">
        <f t="shared" si="71"/>
        <v>0</v>
      </c>
      <c r="BO63" s="99">
        <f t="shared" si="71"/>
        <v>0</v>
      </c>
      <c r="BP63" s="99">
        <f t="shared" si="71"/>
        <v>0</v>
      </c>
      <c r="BQ63" s="99">
        <f t="shared" si="71"/>
        <v>0</v>
      </c>
      <c r="BR63" s="99">
        <f t="shared" si="71"/>
        <v>0</v>
      </c>
      <c r="BS63" s="99">
        <f t="shared" si="71"/>
        <v>0</v>
      </c>
      <c r="BT63" s="99">
        <f t="shared" si="71"/>
        <v>0</v>
      </c>
      <c r="BU63" s="99">
        <f t="shared" si="71"/>
        <v>0</v>
      </c>
      <c r="BV63" s="99">
        <f t="shared" si="71"/>
        <v>0</v>
      </c>
      <c r="BW63" s="99">
        <f t="shared" si="71"/>
        <v>0</v>
      </c>
      <c r="BX63" s="99">
        <f t="shared" si="71"/>
        <v>0</v>
      </c>
      <c r="BY63" s="99">
        <f t="shared" si="71"/>
        <v>0</v>
      </c>
      <c r="BZ63" s="99">
        <f t="shared" si="71"/>
        <v>0</v>
      </c>
      <c r="CA63" s="99">
        <f t="shared" si="72"/>
        <v>0</v>
      </c>
      <c r="CB63" s="99">
        <f t="shared" si="72"/>
        <v>0</v>
      </c>
      <c r="CC63" s="99">
        <f t="shared" si="72"/>
        <v>0</v>
      </c>
      <c r="CD63" s="99">
        <f t="shared" si="72"/>
        <v>0</v>
      </c>
      <c r="CE63" s="99">
        <f t="shared" si="72"/>
        <v>0</v>
      </c>
      <c r="CF63" s="99">
        <f t="shared" si="72"/>
        <v>0</v>
      </c>
      <c r="CG63" s="99">
        <f t="shared" si="72"/>
        <v>0</v>
      </c>
      <c r="CH63" s="99">
        <f t="shared" si="72"/>
        <v>0</v>
      </c>
      <c r="CI63" s="99">
        <f t="shared" si="72"/>
        <v>0</v>
      </c>
      <c r="CJ63" s="99">
        <f t="shared" si="72"/>
        <v>0</v>
      </c>
      <c r="CK63" s="99">
        <f t="shared" si="72"/>
        <v>0</v>
      </c>
      <c r="CL63" s="99">
        <f t="shared" si="72"/>
        <v>0</v>
      </c>
      <c r="CM63" s="99">
        <f t="shared" si="72"/>
        <v>0</v>
      </c>
      <c r="CN63" s="99">
        <f t="shared" si="72"/>
        <v>0</v>
      </c>
      <c r="CO63" s="99">
        <f t="shared" si="72"/>
        <v>0</v>
      </c>
      <c r="CP63" s="99">
        <f t="shared" si="72"/>
        <v>0</v>
      </c>
      <c r="CQ63" s="99">
        <f t="shared" si="73"/>
        <v>0</v>
      </c>
      <c r="CR63" s="99">
        <f t="shared" si="73"/>
        <v>0</v>
      </c>
      <c r="CS63" s="99">
        <f t="shared" si="73"/>
        <v>0</v>
      </c>
      <c r="CT63" s="99">
        <f t="shared" si="73"/>
        <v>0</v>
      </c>
      <c r="CU63" s="99">
        <f t="shared" si="73"/>
        <v>0</v>
      </c>
    </row>
    <row r="64" spans="2:99" x14ac:dyDescent="0.25">
      <c r="B64" s="5" t="s">
        <v>202</v>
      </c>
      <c r="C64" s="6">
        <v>7500</v>
      </c>
      <c r="D64" s="5" t="s">
        <v>9</v>
      </c>
      <c r="E64" s="5">
        <f>C64*'Accom_Phase Schedule'!D45</f>
        <v>3750000</v>
      </c>
      <c r="H64" s="1" t="str">
        <f t="shared" si="66"/>
        <v>Fit out Cost</v>
      </c>
      <c r="I64" s="2">
        <f t="shared" si="67"/>
        <v>-3750000</v>
      </c>
      <c r="K64" s="1" cm="1">
        <f t="array" ref="K64">SUMPRODUCT((K$2&gt;='Accom_Phase Schedule'!$I$53:$I$57)*(K$2&lt;'Accom_Phase Schedule'!$E$53:$E$57),-$C64*'Accom_Phase Schedule'!$J$53:$J$57/'Accom_Phase Schedule'!$I$52)</f>
        <v>0</v>
      </c>
      <c r="L64" s="1" cm="1">
        <f t="array" ref="L64">SUMPRODUCT((L$2&gt;='Accom_Phase Schedule'!$I$53:$I$57)*(L$2&lt;'Accom_Phase Schedule'!$E$53:$E$57),-$C64*'Accom_Phase Schedule'!$J$53:$J$57/'Accom_Phase Schedule'!$I$52)</f>
        <v>0</v>
      </c>
      <c r="M64" s="1" cm="1">
        <f t="array" ref="M64">SUMPRODUCT((M$2&gt;='Accom_Phase Schedule'!$I$53:$I$57)*(M$2&lt;'Accom_Phase Schedule'!$E$53:$E$57),-$C64*'Accom_Phase Schedule'!$J$53:$J$57/'Accom_Phase Schedule'!$I$52)</f>
        <v>0</v>
      </c>
      <c r="N64" s="1" cm="1">
        <f t="array" ref="N64">SUMPRODUCT((N$2&gt;='Accom_Phase Schedule'!$I$53:$I$57)*(N$2&lt;'Accom_Phase Schedule'!$E$53:$E$57),-$C64*'Accom_Phase Schedule'!$J$53:$J$57/'Accom_Phase Schedule'!$I$52)</f>
        <v>0</v>
      </c>
      <c r="O64" s="1" cm="1">
        <f t="array" ref="O64">SUMPRODUCT((O$2&gt;='Accom_Phase Schedule'!$I$53:$I$57)*(O$2&lt;'Accom_Phase Schedule'!$E$53:$E$57),-$C64*'Accom_Phase Schedule'!$J$53:$J$57/'Accom_Phase Schedule'!$I$52)</f>
        <v>0</v>
      </c>
      <c r="P64" s="1" cm="1">
        <f t="array" ref="P64">SUMPRODUCT((P$2&gt;='Accom_Phase Schedule'!$I$53:$I$57)*(P$2&lt;'Accom_Phase Schedule'!$E$53:$E$57),-$C64*'Accom_Phase Schedule'!$J$53:$J$57/'Accom_Phase Schedule'!$I$52)</f>
        <v>0</v>
      </c>
      <c r="Q64" s="1" cm="1">
        <f t="array" ref="Q64">SUMPRODUCT((Q$2&gt;='Accom_Phase Schedule'!$I$53:$I$57)*(Q$2&lt;'Accom_Phase Schedule'!$E$53:$E$57),-$C64*'Accom_Phase Schedule'!$J$53:$J$57/'Accom_Phase Schedule'!$I$52)</f>
        <v>0</v>
      </c>
      <c r="R64" s="1" cm="1">
        <f t="array" ref="R64">SUMPRODUCT((R$2&gt;='Accom_Phase Schedule'!$I$53:$I$57)*(R$2&lt;'Accom_Phase Schedule'!$E$53:$E$57),-$C64*'Accom_Phase Schedule'!$J$53:$J$57/'Accom_Phase Schedule'!$I$52)</f>
        <v>0</v>
      </c>
      <c r="S64" s="1" cm="1">
        <f t="array" ref="S64">SUMPRODUCT((S$2&gt;='Accom_Phase Schedule'!$I$53:$I$57)*(S$2&lt;'Accom_Phase Schedule'!$E$53:$E$57),-$C64*'Accom_Phase Schedule'!$J$53:$J$57/'Accom_Phase Schedule'!$I$52)</f>
        <v>0</v>
      </c>
      <c r="T64" s="1" cm="1">
        <f t="array" ref="T64">SUMPRODUCT((T$2&gt;='Accom_Phase Schedule'!$I$53:$I$57)*(T$2&lt;'Accom_Phase Schedule'!$E$53:$E$57),-$C64*'Accom_Phase Schedule'!$J$53:$J$57/'Accom_Phase Schedule'!$I$52)</f>
        <v>0</v>
      </c>
      <c r="U64" s="1" cm="1">
        <f t="array" ref="U64">SUMPRODUCT((U$2&gt;='Accom_Phase Schedule'!$I$53:$I$57)*(U$2&lt;'Accom_Phase Schedule'!$E$53:$E$57),-$C64*'Accom_Phase Schedule'!$J$53:$J$57/'Accom_Phase Schedule'!$I$52)</f>
        <v>0</v>
      </c>
      <c r="V64" s="1" cm="1">
        <f t="array" ref="V64">SUMPRODUCT((V$2&gt;='Accom_Phase Schedule'!$I$53:$I$57)*(V$2&lt;'Accom_Phase Schedule'!$E$53:$E$57),-$C64*'Accom_Phase Schedule'!$J$53:$J$57/'Accom_Phase Schedule'!$I$52)</f>
        <v>0</v>
      </c>
      <c r="W64" s="1" cm="1">
        <f t="array" ref="W64">SUMPRODUCT((W$2&gt;='Accom_Phase Schedule'!$I$53:$I$57)*(W$2&lt;'Accom_Phase Schedule'!$E$53:$E$57),-$C64*'Accom_Phase Schedule'!$J$53:$J$57/'Accom_Phase Schedule'!$I$52)</f>
        <v>0</v>
      </c>
      <c r="X64" s="1" cm="1">
        <f t="array" ref="X64">SUMPRODUCT((X$2&gt;='Accom_Phase Schedule'!$I$53:$I$57)*(X$2&lt;'Accom_Phase Schedule'!$E$53:$E$57),-$C64*'Accom_Phase Schedule'!$J$53:$J$57/'Accom_Phase Schedule'!$I$52)</f>
        <v>0</v>
      </c>
      <c r="Y64" s="1" cm="1">
        <f t="array" ref="Y64">SUMPRODUCT((Y$2&gt;='Accom_Phase Schedule'!$I$53:$I$57)*(Y$2&lt;'Accom_Phase Schedule'!$E$53:$E$57),-$C64*'Accom_Phase Schedule'!$J$53:$J$57/'Accom_Phase Schedule'!$I$52)</f>
        <v>0</v>
      </c>
      <c r="Z64" s="1" cm="1">
        <f t="array" ref="Z64">SUMPRODUCT((Z$2&gt;='Accom_Phase Schedule'!$I$53:$I$57)*(Z$2&lt;'Accom_Phase Schedule'!$E$53:$E$57),-$C64*'Accom_Phase Schedule'!$J$53:$J$57/'Accom_Phase Schedule'!$I$52)</f>
        <v>0</v>
      </c>
      <c r="AA64" s="1" cm="1">
        <f t="array" ref="AA64">SUMPRODUCT((AA$2&gt;='Accom_Phase Schedule'!$I$53:$I$57)*(AA$2&lt;'Accom_Phase Schedule'!$E$53:$E$57),-$C64*'Accom_Phase Schedule'!$J$53:$J$57/'Accom_Phase Schedule'!$I$52)</f>
        <v>0</v>
      </c>
      <c r="AB64" s="1" cm="1">
        <f t="array" ref="AB64">SUMPRODUCT((AB$2&gt;='Accom_Phase Schedule'!$I$53:$I$57)*(AB$2&lt;'Accom_Phase Schedule'!$E$53:$E$57),-$C64*'Accom_Phase Schedule'!$J$53:$J$57/'Accom_Phase Schedule'!$I$52)</f>
        <v>0</v>
      </c>
      <c r="AC64" s="1" cm="1">
        <f t="array" ref="AC64">SUMPRODUCT((AC$2&gt;='Accom_Phase Schedule'!$I$53:$I$57)*(AC$2&lt;'Accom_Phase Schedule'!$E$53:$E$57),-$C64*'Accom_Phase Schedule'!$J$53:$J$57/'Accom_Phase Schedule'!$I$52)</f>
        <v>0</v>
      </c>
      <c r="AD64" s="1" cm="1">
        <f t="array" ref="AD64">SUMPRODUCT((AD$2&gt;='Accom_Phase Schedule'!$I$53:$I$57)*(AD$2&lt;'Accom_Phase Schedule'!$E$53:$E$57),-$C64*'Accom_Phase Schedule'!$J$53:$J$57/'Accom_Phase Schedule'!$I$52)</f>
        <v>0</v>
      </c>
      <c r="AE64" s="1" cm="1">
        <f t="array" ref="AE64">SUMPRODUCT((AE$2&gt;='Accom_Phase Schedule'!$I$53:$I$57)*(AE$2&lt;'Accom_Phase Schedule'!$E$53:$E$57),-$C64*'Accom_Phase Schedule'!$J$53:$J$57/'Accom_Phase Schedule'!$I$52)</f>
        <v>-1250000</v>
      </c>
      <c r="AF64" s="1" cm="1">
        <f t="array" ref="AF64">SUMPRODUCT((AF$2&gt;='Accom_Phase Schedule'!$I$53:$I$57)*(AF$2&lt;'Accom_Phase Schedule'!$E$53:$E$57),-$C64*'Accom_Phase Schedule'!$J$53:$J$57/'Accom_Phase Schedule'!$I$52)</f>
        <v>-1250000</v>
      </c>
      <c r="AG64" s="1" cm="1">
        <f t="array" ref="AG64">SUMPRODUCT((AG$2&gt;='Accom_Phase Schedule'!$I$53:$I$57)*(AG$2&lt;'Accom_Phase Schedule'!$E$53:$E$57),-$C64*'Accom_Phase Schedule'!$J$53:$J$57/'Accom_Phase Schedule'!$I$52)</f>
        <v>-1250000</v>
      </c>
      <c r="AH64" s="1" cm="1">
        <f t="array" ref="AH64">SUMPRODUCT((AH$2&gt;='Accom_Phase Schedule'!$I$53:$I$57)*(AH$2&lt;'Accom_Phase Schedule'!$E$53:$E$57),-$C64*'Accom_Phase Schedule'!$J$53:$J$57/'Accom_Phase Schedule'!$I$52)</f>
        <v>0</v>
      </c>
      <c r="AI64" s="1" cm="1">
        <f t="array" ref="AI64">SUMPRODUCT((AI$2&gt;='Accom_Phase Schedule'!$I$53:$I$57)*(AI$2&lt;'Accom_Phase Schedule'!$E$53:$E$57),-$C64*'Accom_Phase Schedule'!$J$53:$J$57/'Accom_Phase Schedule'!$I$52)</f>
        <v>0</v>
      </c>
      <c r="AJ64" s="1" cm="1">
        <f t="array" ref="AJ64">SUMPRODUCT((AJ$2&gt;='Accom_Phase Schedule'!$I$53:$I$57)*(AJ$2&lt;'Accom_Phase Schedule'!$E$53:$E$57),-$C64*'Accom_Phase Schedule'!$J$53:$J$57/'Accom_Phase Schedule'!$I$52)</f>
        <v>0</v>
      </c>
      <c r="AK64" s="1" cm="1">
        <f t="array" ref="AK64">SUMPRODUCT((AK$2&gt;='Accom_Phase Schedule'!$I$53:$I$57)*(AK$2&lt;'Accom_Phase Schedule'!$E$53:$E$57),-$C64*'Accom_Phase Schedule'!$J$53:$J$57/'Accom_Phase Schedule'!$I$52)</f>
        <v>0</v>
      </c>
      <c r="AL64" s="1" cm="1">
        <f t="array" ref="AL64">SUMPRODUCT((AL$2&gt;='Accom_Phase Schedule'!$I$53:$I$57)*(AL$2&lt;'Accom_Phase Schedule'!$E$53:$E$57),-$C64*'Accom_Phase Schedule'!$J$53:$J$57/'Accom_Phase Schedule'!$I$52)</f>
        <v>0</v>
      </c>
      <c r="AM64" s="1" cm="1">
        <f t="array" ref="AM64">SUMPRODUCT((AM$2&gt;='Accom_Phase Schedule'!$I$53:$I$57)*(AM$2&lt;'Accom_Phase Schedule'!$E$53:$E$57),-$C64*'Accom_Phase Schedule'!$J$53:$J$57/'Accom_Phase Schedule'!$I$52)</f>
        <v>0</v>
      </c>
      <c r="AN64" s="1" cm="1">
        <f t="array" ref="AN64">SUMPRODUCT((AN$2&gt;='Accom_Phase Schedule'!$I$53:$I$57)*(AN$2&lt;'Accom_Phase Schedule'!$E$53:$E$57),-$C64*'Accom_Phase Schedule'!$J$53:$J$57/'Accom_Phase Schedule'!$I$52)</f>
        <v>0</v>
      </c>
      <c r="AO64" s="1" cm="1">
        <f t="array" ref="AO64">SUMPRODUCT((AO$2&gt;='Accom_Phase Schedule'!$I$53:$I$57)*(AO$2&lt;'Accom_Phase Schedule'!$E$53:$E$57),-$C64*'Accom_Phase Schedule'!$J$53:$J$57/'Accom_Phase Schedule'!$I$52)</f>
        <v>0</v>
      </c>
      <c r="AP64" s="1" cm="1">
        <f t="array" ref="AP64">SUMPRODUCT((AP$2&gt;='Accom_Phase Schedule'!$I$53:$I$57)*(AP$2&lt;'Accom_Phase Schedule'!$E$53:$E$57),-$C64*'Accom_Phase Schedule'!$J$53:$J$57/'Accom_Phase Schedule'!$I$52)</f>
        <v>0</v>
      </c>
      <c r="AQ64" s="1" cm="1">
        <f t="array" ref="AQ64">SUMPRODUCT((AQ$2&gt;='Accom_Phase Schedule'!$I$53:$I$57)*(AQ$2&lt;'Accom_Phase Schedule'!$E$53:$E$57),-$C64*'Accom_Phase Schedule'!$J$53:$J$57/'Accom_Phase Schedule'!$I$52)</f>
        <v>0</v>
      </c>
      <c r="AR64" s="1" cm="1">
        <f t="array" ref="AR64">SUMPRODUCT((AR$2&gt;='Accom_Phase Schedule'!$I$53:$I$57)*(AR$2&lt;'Accom_Phase Schedule'!$E$53:$E$57),-$C64*'Accom_Phase Schedule'!$J$53:$J$57/'Accom_Phase Schedule'!$I$52)</f>
        <v>0</v>
      </c>
      <c r="AS64" s="1" cm="1">
        <f t="array" ref="AS64">SUMPRODUCT((AS$2&gt;='Accom_Phase Schedule'!$I$53:$I$57)*(AS$2&lt;'Accom_Phase Schedule'!$E$53:$E$57),-$C64*'Accom_Phase Schedule'!$J$53:$J$57/'Accom_Phase Schedule'!$I$52)</f>
        <v>0</v>
      </c>
      <c r="AT64" s="1" cm="1">
        <f t="array" ref="AT64">SUMPRODUCT((AT$2&gt;='Accom_Phase Schedule'!$I$53:$I$57)*(AT$2&lt;'Accom_Phase Schedule'!$E$53:$E$57),-$C64*'Accom_Phase Schedule'!$J$53:$J$57/'Accom_Phase Schedule'!$I$52)</f>
        <v>0</v>
      </c>
      <c r="AU64" s="1" cm="1">
        <f t="array" ref="AU64">SUMPRODUCT((AU$2&gt;='Accom_Phase Schedule'!$I$53:$I$57)*(AU$2&lt;'Accom_Phase Schedule'!$E$53:$E$57),-$C64*'Accom_Phase Schedule'!$J$53:$J$57/'Accom_Phase Schedule'!$I$52)</f>
        <v>0</v>
      </c>
      <c r="AV64" s="1" cm="1">
        <f t="array" ref="AV64">SUMPRODUCT((AV$2&gt;='Accom_Phase Schedule'!$I$53:$I$57)*(AV$2&lt;'Accom_Phase Schedule'!$E$53:$E$57),-$C64*'Accom_Phase Schedule'!$J$53:$J$57/'Accom_Phase Schedule'!$I$52)</f>
        <v>0</v>
      </c>
      <c r="AW64" s="1" cm="1">
        <f t="array" ref="AW64">SUMPRODUCT((AW$2&gt;='Accom_Phase Schedule'!$I$53:$I$57)*(AW$2&lt;'Accom_Phase Schedule'!$E$53:$E$57),-$C64*'Accom_Phase Schedule'!$J$53:$J$57/'Accom_Phase Schedule'!$I$52)</f>
        <v>0</v>
      </c>
      <c r="AX64" s="1" cm="1">
        <f t="array" ref="AX64">SUMPRODUCT((AX$2&gt;='Accom_Phase Schedule'!$I$53:$I$57)*(AX$2&lt;'Accom_Phase Schedule'!$E$53:$E$57),-$C64*'Accom_Phase Schedule'!$J$53:$J$57/'Accom_Phase Schedule'!$I$52)</f>
        <v>0</v>
      </c>
      <c r="AY64" s="1" cm="1">
        <f t="array" ref="AY64">SUMPRODUCT((AY$2&gt;='Accom_Phase Schedule'!$I$53:$I$57)*(AY$2&lt;'Accom_Phase Schedule'!$E$53:$E$57),-$C64*'Accom_Phase Schedule'!$J$53:$J$57/'Accom_Phase Schedule'!$I$52)</f>
        <v>0</v>
      </c>
      <c r="AZ64" s="1" cm="1">
        <f t="array" ref="AZ64">SUMPRODUCT((AZ$2&gt;='Accom_Phase Schedule'!$I$53:$I$57)*(AZ$2&lt;'Accom_Phase Schedule'!$E$53:$E$57),-$C64*'Accom_Phase Schedule'!$J$53:$J$57/'Accom_Phase Schedule'!$I$52)</f>
        <v>0</v>
      </c>
      <c r="BA64" s="1" cm="1">
        <f t="array" ref="BA64">SUMPRODUCT((BA$2&gt;='Accom_Phase Schedule'!$I$53:$I$57)*(BA$2&lt;'Accom_Phase Schedule'!$E$53:$E$57),-$C64*'Accom_Phase Schedule'!$J$53:$J$57/'Accom_Phase Schedule'!$I$52)</f>
        <v>0</v>
      </c>
      <c r="BB64" s="1" cm="1">
        <f t="array" ref="BB64">SUMPRODUCT((BB$2&gt;='Accom_Phase Schedule'!$I$53:$I$57)*(BB$2&lt;'Accom_Phase Schedule'!$E$53:$E$57),-$C64*'Accom_Phase Schedule'!$J$53:$J$57/'Accom_Phase Schedule'!$I$52)</f>
        <v>0</v>
      </c>
      <c r="BC64" s="1" cm="1">
        <f t="array" ref="BC64">SUMPRODUCT((BC$2&gt;='Accom_Phase Schedule'!$I$53:$I$57)*(BC$2&lt;'Accom_Phase Schedule'!$E$53:$E$57),-$C64*'Accom_Phase Schedule'!$J$53:$J$57/'Accom_Phase Schedule'!$I$52)</f>
        <v>0</v>
      </c>
      <c r="BD64" s="1" cm="1">
        <f t="array" ref="BD64">SUMPRODUCT((BD$2&gt;='Accom_Phase Schedule'!$I$53:$I$57)*(BD$2&lt;'Accom_Phase Schedule'!$E$53:$E$57),-$C64*'Accom_Phase Schedule'!$J$53:$J$57/'Accom_Phase Schedule'!$I$52)</f>
        <v>0</v>
      </c>
      <c r="BE64" s="1" cm="1">
        <f t="array" ref="BE64">SUMPRODUCT((BE$2&gt;='Accom_Phase Schedule'!$I$53:$I$57)*(BE$2&lt;'Accom_Phase Schedule'!$E$53:$E$57),-$C64*'Accom_Phase Schedule'!$J$53:$J$57/'Accom_Phase Schedule'!$I$52)</f>
        <v>0</v>
      </c>
      <c r="BF64" s="1" cm="1">
        <f t="array" ref="BF64">SUMPRODUCT((BF$2&gt;='Accom_Phase Schedule'!$I$53:$I$57)*(BF$2&lt;'Accom_Phase Schedule'!$E$53:$E$57),-$C64*'Accom_Phase Schedule'!$J$53:$J$57/'Accom_Phase Schedule'!$I$52)</f>
        <v>0</v>
      </c>
      <c r="BG64" s="1" cm="1">
        <f t="array" ref="BG64">SUMPRODUCT((BG$2&gt;='Accom_Phase Schedule'!$I$53:$I$57)*(BG$2&lt;'Accom_Phase Schedule'!$E$53:$E$57),-$C64*'Accom_Phase Schedule'!$J$53:$J$57/'Accom_Phase Schedule'!$I$52)</f>
        <v>0</v>
      </c>
      <c r="BH64" s="1" cm="1">
        <f t="array" ref="BH64">SUMPRODUCT((BH$2&gt;='Accom_Phase Schedule'!$I$53:$I$57)*(BH$2&lt;'Accom_Phase Schedule'!$E$53:$E$57),-$C64*'Accom_Phase Schedule'!$J$53:$J$57/'Accom_Phase Schedule'!$I$52)</f>
        <v>0</v>
      </c>
      <c r="BI64" s="1" cm="1">
        <f t="array" ref="BI64">SUMPRODUCT((BI$2&gt;='Accom_Phase Schedule'!$I$53:$I$57)*(BI$2&lt;'Accom_Phase Schedule'!$E$53:$E$57),-$C64*'Accom_Phase Schedule'!$J$53:$J$57/'Accom_Phase Schedule'!$I$52)</f>
        <v>0</v>
      </c>
      <c r="BJ64" s="1" cm="1">
        <f t="array" ref="BJ64">SUMPRODUCT((BJ$2&gt;='Accom_Phase Schedule'!$I$53:$I$57)*(BJ$2&lt;'Accom_Phase Schedule'!$E$53:$E$57),-$C64*'Accom_Phase Schedule'!$J$53:$J$57/'Accom_Phase Schedule'!$I$52)</f>
        <v>0</v>
      </c>
      <c r="BK64" s="1" cm="1">
        <f t="array" ref="BK64">SUMPRODUCT((BK$2&gt;='Accom_Phase Schedule'!$I$53:$I$57)*(BK$2&lt;'Accom_Phase Schedule'!$E$53:$E$57),-$C64*'Accom_Phase Schedule'!$J$53:$J$57/'Accom_Phase Schedule'!$I$52)</f>
        <v>0</v>
      </c>
      <c r="BL64" s="1" cm="1">
        <f t="array" ref="BL64">SUMPRODUCT((BL$2&gt;='Accom_Phase Schedule'!$I$53:$I$57)*(BL$2&lt;'Accom_Phase Schedule'!$E$53:$E$57),-$C64*'Accom_Phase Schedule'!$J$53:$J$57/'Accom_Phase Schedule'!$I$52)</f>
        <v>0</v>
      </c>
      <c r="BM64" s="1" cm="1">
        <f t="array" ref="BM64">SUMPRODUCT((BM$2&gt;='Accom_Phase Schedule'!$I$53:$I$57)*(BM$2&lt;'Accom_Phase Schedule'!$E$53:$E$57),-$C64*'Accom_Phase Schedule'!$J$53:$J$57/'Accom_Phase Schedule'!$I$52)</f>
        <v>0</v>
      </c>
      <c r="BN64" s="1" cm="1">
        <f t="array" ref="BN64">SUMPRODUCT((BN$2&gt;='Accom_Phase Schedule'!$I$53:$I$57)*(BN$2&lt;'Accom_Phase Schedule'!$E$53:$E$57),-$C64*'Accom_Phase Schedule'!$J$53:$J$57/'Accom_Phase Schedule'!$I$52)</f>
        <v>0</v>
      </c>
      <c r="BO64" s="1" cm="1">
        <f t="array" ref="BO64">SUMPRODUCT((BO$2&gt;='Accom_Phase Schedule'!$I$53:$I$57)*(BO$2&lt;'Accom_Phase Schedule'!$E$53:$E$57),-$C64*'Accom_Phase Schedule'!$J$53:$J$57/'Accom_Phase Schedule'!$I$52)</f>
        <v>0</v>
      </c>
      <c r="BP64" s="1" cm="1">
        <f t="array" ref="BP64">SUMPRODUCT((BP$2&gt;='Accom_Phase Schedule'!$I$53:$I$57)*(BP$2&lt;'Accom_Phase Schedule'!$E$53:$E$57),-$C64*'Accom_Phase Schedule'!$J$53:$J$57/'Accom_Phase Schedule'!$I$52)</f>
        <v>0</v>
      </c>
      <c r="BQ64" s="1" cm="1">
        <f t="array" ref="BQ64">SUMPRODUCT((BQ$2&gt;='Accom_Phase Schedule'!$I$53:$I$57)*(BQ$2&lt;'Accom_Phase Schedule'!$E$53:$E$57),-$C64*'Accom_Phase Schedule'!$J$53:$J$57/'Accom_Phase Schedule'!$I$52)</f>
        <v>0</v>
      </c>
      <c r="BR64" s="1" cm="1">
        <f t="array" ref="BR64">SUMPRODUCT((BR$2&gt;='Accom_Phase Schedule'!$I$53:$I$57)*(BR$2&lt;'Accom_Phase Schedule'!$E$53:$E$57),-$C64*'Accom_Phase Schedule'!$J$53:$J$57/'Accom_Phase Schedule'!$I$52)</f>
        <v>0</v>
      </c>
      <c r="BS64" s="1" cm="1">
        <f t="array" ref="BS64">SUMPRODUCT((BS$2&gt;='Accom_Phase Schedule'!$I$53:$I$57)*(BS$2&lt;'Accom_Phase Schedule'!$E$53:$E$57),-$C64*'Accom_Phase Schedule'!$J$53:$J$57/'Accom_Phase Schedule'!$I$52)</f>
        <v>0</v>
      </c>
      <c r="BT64" s="1" cm="1">
        <f t="array" ref="BT64">SUMPRODUCT((BT$2&gt;='Accom_Phase Schedule'!$I$53:$I$57)*(BT$2&lt;'Accom_Phase Schedule'!$E$53:$E$57),-$C64*'Accom_Phase Schedule'!$J$53:$J$57/'Accom_Phase Schedule'!$I$52)</f>
        <v>0</v>
      </c>
      <c r="BU64" s="1" cm="1">
        <f t="array" ref="BU64">SUMPRODUCT((BU$2&gt;='Accom_Phase Schedule'!$I$53:$I$57)*(BU$2&lt;'Accom_Phase Schedule'!$E$53:$E$57),-$C64*'Accom_Phase Schedule'!$J$53:$J$57/'Accom_Phase Schedule'!$I$52)</f>
        <v>0</v>
      </c>
      <c r="BV64" s="1" cm="1">
        <f t="array" ref="BV64">SUMPRODUCT((BV$2&gt;='Accom_Phase Schedule'!$I$53:$I$57)*(BV$2&lt;'Accom_Phase Schedule'!$E$53:$E$57),-$C64*'Accom_Phase Schedule'!$J$53:$J$57/'Accom_Phase Schedule'!$I$52)</f>
        <v>0</v>
      </c>
      <c r="BW64" s="1" cm="1">
        <f t="array" ref="BW64">SUMPRODUCT((BW$2&gt;='Accom_Phase Schedule'!$I$53:$I$57)*(BW$2&lt;'Accom_Phase Schedule'!$E$53:$E$57),-$C64*'Accom_Phase Schedule'!$J$53:$J$57/'Accom_Phase Schedule'!$I$52)</f>
        <v>0</v>
      </c>
      <c r="BX64" s="1" cm="1">
        <f t="array" ref="BX64">SUMPRODUCT((BX$2&gt;='Accom_Phase Schedule'!$I$53:$I$57)*(BX$2&lt;'Accom_Phase Schedule'!$E$53:$E$57),-$C64*'Accom_Phase Schedule'!$J$53:$J$57/'Accom_Phase Schedule'!$I$52)</f>
        <v>0</v>
      </c>
      <c r="BY64" s="1" cm="1">
        <f t="array" ref="BY64">SUMPRODUCT((BY$2&gt;='Accom_Phase Schedule'!$I$53:$I$57)*(BY$2&lt;'Accom_Phase Schedule'!$E$53:$E$57),-$C64*'Accom_Phase Schedule'!$J$53:$J$57/'Accom_Phase Schedule'!$I$52)</f>
        <v>0</v>
      </c>
      <c r="BZ64" s="1" cm="1">
        <f t="array" ref="BZ64">SUMPRODUCT((BZ$2&gt;='Accom_Phase Schedule'!$I$53:$I$57)*(BZ$2&lt;'Accom_Phase Schedule'!$E$53:$E$57),-$C64*'Accom_Phase Schedule'!$J$53:$J$57/'Accom_Phase Schedule'!$I$52)</f>
        <v>0</v>
      </c>
      <c r="CA64" s="1" cm="1">
        <f t="array" ref="CA64">SUMPRODUCT((CA$2&gt;='Accom_Phase Schedule'!$I$53:$I$57)*(CA$2&lt;'Accom_Phase Schedule'!$E$53:$E$57),-$C64*'Accom_Phase Schedule'!$J$53:$J$57/'Accom_Phase Schedule'!$I$52)</f>
        <v>0</v>
      </c>
      <c r="CB64" s="1" cm="1">
        <f t="array" ref="CB64">SUMPRODUCT((CB$2&gt;='Accom_Phase Schedule'!$I$53:$I$57)*(CB$2&lt;'Accom_Phase Schedule'!$E$53:$E$57),-$C64*'Accom_Phase Schedule'!$J$53:$J$57/'Accom_Phase Schedule'!$I$52)</f>
        <v>0</v>
      </c>
      <c r="CC64" s="1" cm="1">
        <f t="array" ref="CC64">SUMPRODUCT((CC$2&gt;='Accom_Phase Schedule'!$I$53:$I$57)*(CC$2&lt;'Accom_Phase Schedule'!$E$53:$E$57),-$C64*'Accom_Phase Schedule'!$J$53:$J$57/'Accom_Phase Schedule'!$I$52)</f>
        <v>0</v>
      </c>
      <c r="CD64" s="1" cm="1">
        <f t="array" ref="CD64">SUMPRODUCT((CD$2&gt;='Accom_Phase Schedule'!$I$53:$I$57)*(CD$2&lt;'Accom_Phase Schedule'!$E$53:$E$57),-$C64*'Accom_Phase Schedule'!$J$53:$J$57/'Accom_Phase Schedule'!$I$52)</f>
        <v>0</v>
      </c>
      <c r="CE64" s="1" cm="1">
        <f t="array" ref="CE64">SUMPRODUCT((CE$2&gt;='Accom_Phase Schedule'!$I$53:$I$57)*(CE$2&lt;'Accom_Phase Schedule'!$E$53:$E$57),-$C64*'Accom_Phase Schedule'!$J$53:$J$57/'Accom_Phase Schedule'!$I$52)</f>
        <v>0</v>
      </c>
      <c r="CF64" s="1" cm="1">
        <f t="array" ref="CF64">SUMPRODUCT((CF$2&gt;='Accom_Phase Schedule'!$I$53:$I$57)*(CF$2&lt;'Accom_Phase Schedule'!$E$53:$E$57),-$C64*'Accom_Phase Schedule'!$J$53:$J$57/'Accom_Phase Schedule'!$I$52)</f>
        <v>0</v>
      </c>
      <c r="CG64" s="1" cm="1">
        <f t="array" ref="CG64">SUMPRODUCT((CG$2&gt;='Accom_Phase Schedule'!$I$53:$I$57)*(CG$2&lt;'Accom_Phase Schedule'!$E$53:$E$57),-$C64*'Accom_Phase Schedule'!$J$53:$J$57/'Accom_Phase Schedule'!$I$52)</f>
        <v>0</v>
      </c>
      <c r="CH64" s="1" cm="1">
        <f t="array" ref="CH64">SUMPRODUCT((CH$2&gt;='Accom_Phase Schedule'!$I$53:$I$57)*(CH$2&lt;'Accom_Phase Schedule'!$E$53:$E$57),-$C64*'Accom_Phase Schedule'!$J$53:$J$57/'Accom_Phase Schedule'!$I$52)</f>
        <v>0</v>
      </c>
      <c r="CI64" s="1" cm="1">
        <f t="array" ref="CI64">SUMPRODUCT((CI$2&gt;='Accom_Phase Schedule'!$I$53:$I$57)*(CI$2&lt;'Accom_Phase Schedule'!$E$53:$E$57),-$C64*'Accom_Phase Schedule'!$J$53:$J$57/'Accom_Phase Schedule'!$I$52)</f>
        <v>0</v>
      </c>
      <c r="CJ64" s="1" cm="1">
        <f t="array" ref="CJ64">SUMPRODUCT((CJ$2&gt;='Accom_Phase Schedule'!$I$53:$I$57)*(CJ$2&lt;'Accom_Phase Schedule'!$E$53:$E$57),-$C64*'Accom_Phase Schedule'!$J$53:$J$57/'Accom_Phase Schedule'!$I$52)</f>
        <v>0</v>
      </c>
      <c r="CK64" s="1" cm="1">
        <f t="array" ref="CK64">SUMPRODUCT((CK$2&gt;='Accom_Phase Schedule'!$I$53:$I$57)*(CK$2&lt;'Accom_Phase Schedule'!$E$53:$E$57),-$C64*'Accom_Phase Schedule'!$J$53:$J$57/'Accom_Phase Schedule'!$I$52)</f>
        <v>0</v>
      </c>
      <c r="CL64" s="1" cm="1">
        <f t="array" ref="CL64">SUMPRODUCT((CL$2&gt;='Accom_Phase Schedule'!$I$53:$I$57)*(CL$2&lt;'Accom_Phase Schedule'!$E$53:$E$57),-$C64*'Accom_Phase Schedule'!$J$53:$J$57/'Accom_Phase Schedule'!$I$52)</f>
        <v>0</v>
      </c>
      <c r="CM64" s="1" cm="1">
        <f t="array" ref="CM64">SUMPRODUCT((CM$2&gt;='Accom_Phase Schedule'!$I$53:$I$57)*(CM$2&lt;'Accom_Phase Schedule'!$E$53:$E$57),-$C64*'Accom_Phase Schedule'!$J$53:$J$57/'Accom_Phase Schedule'!$I$52)</f>
        <v>0</v>
      </c>
      <c r="CN64" s="1" cm="1">
        <f t="array" ref="CN64">SUMPRODUCT((CN$2&gt;='Accom_Phase Schedule'!$I$53:$I$57)*(CN$2&lt;'Accom_Phase Schedule'!$E$53:$E$57),-$C64*'Accom_Phase Schedule'!$J$53:$J$57/'Accom_Phase Schedule'!$I$52)</f>
        <v>0</v>
      </c>
      <c r="CO64" s="1" cm="1">
        <f t="array" ref="CO64">SUMPRODUCT((CO$2&gt;='Accom_Phase Schedule'!$I$53:$I$57)*(CO$2&lt;'Accom_Phase Schedule'!$E$53:$E$57),-$C64*'Accom_Phase Schedule'!$J$53:$J$57/'Accom_Phase Schedule'!$I$52)</f>
        <v>0</v>
      </c>
      <c r="CP64" s="1" cm="1">
        <f t="array" ref="CP64">SUMPRODUCT((CP$2&gt;='Accom_Phase Schedule'!$I$53:$I$57)*(CP$2&lt;'Accom_Phase Schedule'!$E$53:$E$57),-$C64*'Accom_Phase Schedule'!$J$53:$J$57/'Accom_Phase Schedule'!$I$52)</f>
        <v>0</v>
      </c>
      <c r="CQ64" s="1" cm="1">
        <f t="array" ref="CQ64">SUMPRODUCT((CQ$2&gt;='Accom_Phase Schedule'!$I$53:$I$57)*(CQ$2&lt;'Accom_Phase Schedule'!$E$53:$E$57),-$C64*'Accom_Phase Schedule'!$J$53:$J$57/'Accom_Phase Schedule'!$I$52)</f>
        <v>0</v>
      </c>
      <c r="CR64" s="1" cm="1">
        <f t="array" ref="CR64">SUMPRODUCT((CR$2&gt;='Accom_Phase Schedule'!$I$53:$I$57)*(CR$2&lt;'Accom_Phase Schedule'!$E$53:$E$57),-$C64*'Accom_Phase Schedule'!$J$53:$J$57/'Accom_Phase Schedule'!$I$52)</f>
        <v>0</v>
      </c>
      <c r="CS64" s="1" cm="1">
        <f t="array" ref="CS64">SUMPRODUCT((CS$2&gt;='Accom_Phase Schedule'!$I$53:$I$57)*(CS$2&lt;'Accom_Phase Schedule'!$E$53:$E$57),-$C64*'Accom_Phase Schedule'!$J$53:$J$57/'Accom_Phase Schedule'!$I$52)</f>
        <v>0</v>
      </c>
      <c r="CT64" s="1" cm="1">
        <f t="array" ref="CT64">SUMPRODUCT((CT$2&gt;='Accom_Phase Schedule'!$I$53:$I$57)*(CT$2&lt;'Accom_Phase Schedule'!$E$53:$E$57),-$C64*'Accom_Phase Schedule'!$J$53:$J$57/'Accom_Phase Schedule'!$I$52)</f>
        <v>0</v>
      </c>
      <c r="CU64" s="1" cm="1">
        <f t="array" ref="CU64">SUMPRODUCT((CU$2&gt;='Accom_Phase Schedule'!$I$53:$I$57)*(CU$2&lt;'Accom_Phase Schedule'!$E$53:$E$57),-$C64*'Accom_Phase Schedule'!$J$53:$J$57/'Accom_Phase Schedule'!$I$52)</f>
        <v>0</v>
      </c>
    </row>
    <row r="65" spans="2:99" x14ac:dyDescent="0.25">
      <c r="B65" s="5"/>
      <c r="C65" s="6"/>
      <c r="D65" s="5"/>
      <c r="E65" s="5"/>
    </row>
    <row r="66" spans="2:99" x14ac:dyDescent="0.25">
      <c r="B66" s="8" t="s">
        <v>203</v>
      </c>
      <c r="C66" s="8"/>
      <c r="D66" s="8"/>
      <c r="E66" s="8">
        <f>SUM(E59:E64)</f>
        <v>95500000</v>
      </c>
      <c r="H66" s="8" t="s">
        <v>204</v>
      </c>
      <c r="I66" s="8">
        <f>SUM(I59:I65)</f>
        <v>-95499999.999999985</v>
      </c>
      <c r="J66" s="8"/>
      <c r="K66" s="8">
        <f>SUM(K59:K65)</f>
        <v>0</v>
      </c>
      <c r="L66" s="8">
        <f t="shared" ref="L66:BB66" si="74">SUM(L59:L65)</f>
        <v>0</v>
      </c>
      <c r="M66" s="8">
        <f t="shared" si="74"/>
        <v>0</v>
      </c>
      <c r="N66" s="8">
        <f t="shared" si="74"/>
        <v>0</v>
      </c>
      <c r="O66" s="8">
        <f t="shared" si="74"/>
        <v>0</v>
      </c>
      <c r="P66" s="8">
        <f t="shared" si="74"/>
        <v>-228200.36712710143</v>
      </c>
      <c r="Q66" s="8">
        <f t="shared" si="74"/>
        <v>-550605.50718255213</v>
      </c>
      <c r="R66" s="8">
        <f t="shared" si="74"/>
        <v>-1189980.9103443336</v>
      </c>
      <c r="S66" s="8">
        <f t="shared" si="74"/>
        <v>-2303659.6259746053</v>
      </c>
      <c r="T66" s="8">
        <f t="shared" si="74"/>
        <v>-3994649.3273457023</v>
      </c>
      <c r="U66" s="8">
        <f t="shared" si="74"/>
        <v>-6204741.6755118938</v>
      </c>
      <c r="V66" s="8">
        <f t="shared" si="74"/>
        <v>-8632877.781167198</v>
      </c>
      <c r="W66" s="8">
        <f t="shared" si="74"/>
        <v>-10759100.017618423</v>
      </c>
      <c r="X66" s="8">
        <f t="shared" si="74"/>
        <v>-12011184.78772819</v>
      </c>
      <c r="Y66" s="8">
        <f t="shared" si="74"/>
        <v>-12011184.787728198</v>
      </c>
      <c r="Z66" s="8">
        <f t="shared" si="74"/>
        <v>-10759100.017618418</v>
      </c>
      <c r="AA66" s="8">
        <f t="shared" si="74"/>
        <v>-8632877.7811671961</v>
      </c>
      <c r="AB66" s="8">
        <f t="shared" si="74"/>
        <v>-6204741.6755119041</v>
      </c>
      <c r="AC66" s="8">
        <f t="shared" si="74"/>
        <v>-3994649.3273456986</v>
      </c>
      <c r="AD66" s="8">
        <f t="shared" si="74"/>
        <v>-2303659.6259746007</v>
      </c>
      <c r="AE66" s="8">
        <f t="shared" si="74"/>
        <v>-2439980.9103443334</v>
      </c>
      <c r="AF66" s="8">
        <f t="shared" si="74"/>
        <v>-1800605.5071825497</v>
      </c>
      <c r="AG66" s="8">
        <f t="shared" si="74"/>
        <v>-1478200.367127103</v>
      </c>
      <c r="AH66" s="8">
        <f t="shared" si="74"/>
        <v>0</v>
      </c>
      <c r="AI66" s="8">
        <f t="shared" si="74"/>
        <v>0</v>
      </c>
      <c r="AJ66" s="8">
        <f t="shared" si="74"/>
        <v>0</v>
      </c>
      <c r="AK66" s="8">
        <f t="shared" si="74"/>
        <v>0</v>
      </c>
      <c r="AL66" s="8">
        <f t="shared" si="74"/>
        <v>0</v>
      </c>
      <c r="AM66" s="8">
        <f t="shared" si="74"/>
        <v>0</v>
      </c>
      <c r="AN66" s="8">
        <f t="shared" si="74"/>
        <v>0</v>
      </c>
      <c r="AO66" s="8">
        <f t="shared" si="74"/>
        <v>0</v>
      </c>
      <c r="AP66" s="8">
        <f t="shared" si="74"/>
        <v>0</v>
      </c>
      <c r="AQ66" s="8">
        <f t="shared" si="74"/>
        <v>0</v>
      </c>
      <c r="AR66" s="8">
        <f t="shared" si="74"/>
        <v>0</v>
      </c>
      <c r="AS66" s="8">
        <f t="shared" si="74"/>
        <v>0</v>
      </c>
      <c r="AT66" s="8">
        <f t="shared" si="74"/>
        <v>0</v>
      </c>
      <c r="AU66" s="8">
        <f t="shared" si="74"/>
        <v>0</v>
      </c>
      <c r="AV66" s="8">
        <f t="shared" si="74"/>
        <v>0</v>
      </c>
      <c r="AW66" s="8">
        <f t="shared" si="74"/>
        <v>0</v>
      </c>
      <c r="AX66" s="8">
        <f t="shared" si="74"/>
        <v>0</v>
      </c>
      <c r="AY66" s="8">
        <f t="shared" si="74"/>
        <v>0</v>
      </c>
      <c r="AZ66" s="8">
        <f t="shared" si="74"/>
        <v>0</v>
      </c>
      <c r="BA66" s="8">
        <f t="shared" si="74"/>
        <v>0</v>
      </c>
      <c r="BB66" s="8">
        <f t="shared" si="74"/>
        <v>0</v>
      </c>
      <c r="BC66" s="8">
        <f t="shared" ref="BC66:CA66" si="75">SUM(BC59:BC65)</f>
        <v>0</v>
      </c>
      <c r="BD66" s="8">
        <f t="shared" si="75"/>
        <v>0</v>
      </c>
      <c r="BE66" s="8">
        <f t="shared" si="75"/>
        <v>0</v>
      </c>
      <c r="BF66" s="8">
        <f t="shared" si="75"/>
        <v>0</v>
      </c>
      <c r="BG66" s="8">
        <f t="shared" si="75"/>
        <v>0</v>
      </c>
      <c r="BH66" s="8">
        <f t="shared" si="75"/>
        <v>0</v>
      </c>
      <c r="BI66" s="8">
        <f t="shared" si="75"/>
        <v>0</v>
      </c>
      <c r="BJ66" s="8">
        <f t="shared" si="75"/>
        <v>0</v>
      </c>
      <c r="BK66" s="8">
        <f t="shared" si="75"/>
        <v>0</v>
      </c>
      <c r="BL66" s="8">
        <f t="shared" si="75"/>
        <v>0</v>
      </c>
      <c r="BM66" s="8">
        <f t="shared" si="75"/>
        <v>0</v>
      </c>
      <c r="BN66" s="8">
        <f t="shared" si="75"/>
        <v>0</v>
      </c>
      <c r="BO66" s="8">
        <f t="shared" si="75"/>
        <v>0</v>
      </c>
      <c r="BP66" s="8">
        <f t="shared" si="75"/>
        <v>0</v>
      </c>
      <c r="BQ66" s="8">
        <f t="shared" si="75"/>
        <v>0</v>
      </c>
      <c r="BR66" s="8">
        <f t="shared" si="75"/>
        <v>0</v>
      </c>
      <c r="BS66" s="8">
        <f t="shared" si="75"/>
        <v>0</v>
      </c>
      <c r="BT66" s="8">
        <f t="shared" si="75"/>
        <v>0</v>
      </c>
      <c r="BU66" s="8">
        <f t="shared" si="75"/>
        <v>0</v>
      </c>
      <c r="BV66" s="8">
        <f t="shared" si="75"/>
        <v>0</v>
      </c>
      <c r="BW66" s="8">
        <f t="shared" si="75"/>
        <v>0</v>
      </c>
      <c r="BX66" s="8">
        <f t="shared" si="75"/>
        <v>0</v>
      </c>
      <c r="BY66" s="8">
        <f t="shared" si="75"/>
        <v>0</v>
      </c>
      <c r="BZ66" s="8">
        <f t="shared" si="75"/>
        <v>0</v>
      </c>
      <c r="CA66" s="8">
        <f t="shared" si="75"/>
        <v>0</v>
      </c>
      <c r="CB66" s="8">
        <f t="shared" ref="CB66:CU66" si="76">SUM(CB59:CB65)</f>
        <v>0</v>
      </c>
      <c r="CC66" s="8">
        <f t="shared" si="76"/>
        <v>0</v>
      </c>
      <c r="CD66" s="8">
        <f t="shared" si="76"/>
        <v>0</v>
      </c>
      <c r="CE66" s="8">
        <f t="shared" si="76"/>
        <v>0</v>
      </c>
      <c r="CF66" s="8">
        <f t="shared" si="76"/>
        <v>0</v>
      </c>
      <c r="CG66" s="8">
        <f t="shared" si="76"/>
        <v>0</v>
      </c>
      <c r="CH66" s="8">
        <f t="shared" si="76"/>
        <v>0</v>
      </c>
      <c r="CI66" s="8">
        <f t="shared" si="76"/>
        <v>0</v>
      </c>
      <c r="CJ66" s="8">
        <f t="shared" si="76"/>
        <v>0</v>
      </c>
      <c r="CK66" s="8">
        <f t="shared" si="76"/>
        <v>0</v>
      </c>
      <c r="CL66" s="8">
        <f t="shared" si="76"/>
        <v>0</v>
      </c>
      <c r="CM66" s="8">
        <f t="shared" si="76"/>
        <v>0</v>
      </c>
      <c r="CN66" s="8">
        <f t="shared" si="76"/>
        <v>0</v>
      </c>
      <c r="CO66" s="8">
        <f t="shared" si="76"/>
        <v>0</v>
      </c>
      <c r="CP66" s="8">
        <f t="shared" si="76"/>
        <v>0</v>
      </c>
      <c r="CQ66" s="8">
        <f t="shared" si="76"/>
        <v>0</v>
      </c>
      <c r="CR66" s="8">
        <f t="shared" si="76"/>
        <v>0</v>
      </c>
      <c r="CS66" s="8">
        <f t="shared" si="76"/>
        <v>0</v>
      </c>
      <c r="CT66" s="8">
        <f t="shared" si="76"/>
        <v>0</v>
      </c>
      <c r="CU66" s="8">
        <f t="shared" si="76"/>
        <v>0</v>
      </c>
    </row>
    <row r="68" spans="2:99" ht="15.75" x14ac:dyDescent="0.25">
      <c r="B68" s="42" t="s">
        <v>205</v>
      </c>
      <c r="C68" s="42"/>
      <c r="D68" s="42"/>
      <c r="E68" s="42"/>
      <c r="F68" s="34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</row>
    <row r="70" spans="2:99" x14ac:dyDescent="0.25">
      <c r="B70" s="8" t="s">
        <v>0</v>
      </c>
      <c r="C70" s="8" t="s">
        <v>1</v>
      </c>
      <c r="D70" s="8" t="s">
        <v>2</v>
      </c>
      <c r="E70" s="9" t="s">
        <v>160</v>
      </c>
    </row>
    <row r="71" spans="2:99" x14ac:dyDescent="0.25">
      <c r="B71" s="5" t="s">
        <v>166</v>
      </c>
      <c r="C71" s="7">
        <v>0.01</v>
      </c>
      <c r="D71" s="5" t="s">
        <v>167</v>
      </c>
      <c r="E71" s="5">
        <f>C71*$E$66</f>
        <v>955000</v>
      </c>
      <c r="H71" s="99" t="str">
        <f>B71</f>
        <v>Architecture</v>
      </c>
      <c r="I71" s="100">
        <f t="shared" ref="I71:I81" si="77">SUM(K71:CU71)</f>
        <v>-955000.00000000012</v>
      </c>
      <c r="J71" s="99"/>
      <c r="K71" s="99">
        <f t="shared" ref="K71:Z81" si="78">$E71*-K$113</f>
        <v>0</v>
      </c>
      <c r="L71" s="99">
        <f t="shared" si="78"/>
        <v>0</v>
      </c>
      <c r="M71" s="99">
        <f t="shared" si="78"/>
        <v>0</v>
      </c>
      <c r="N71" s="99">
        <f t="shared" si="78"/>
        <v>0</v>
      </c>
      <c r="O71" s="99">
        <f t="shared" si="78"/>
        <v>0</v>
      </c>
      <c r="P71" s="99">
        <f t="shared" si="78"/>
        <v>-2375.2735760913556</v>
      </c>
      <c r="Q71" s="99">
        <f t="shared" si="78"/>
        <v>-5731.098194652177</v>
      </c>
      <c r="R71" s="99">
        <f t="shared" si="78"/>
        <v>-12386.177322930122</v>
      </c>
      <c r="S71" s="99">
        <f t="shared" si="78"/>
        <v>-23978.14651559398</v>
      </c>
      <c r="T71" s="99">
        <f t="shared" si="78"/>
        <v>-41579.183734225029</v>
      </c>
      <c r="U71" s="99">
        <f t="shared" si="78"/>
        <v>-64583.41471513742</v>
      </c>
      <c r="V71" s="99">
        <f t="shared" si="78"/>
        <v>-89857.201972911993</v>
      </c>
      <c r="W71" s="99">
        <f t="shared" si="78"/>
        <v>-111988.45249946151</v>
      </c>
      <c r="X71" s="99">
        <f t="shared" si="78"/>
        <v>-125021.05146899643</v>
      </c>
      <c r="Y71" s="99">
        <f t="shared" si="78"/>
        <v>-125021.05146899651</v>
      </c>
      <c r="Z71" s="99">
        <f t="shared" si="78"/>
        <v>-111988.45249946146</v>
      </c>
      <c r="AA71" s="99">
        <f t="shared" ref="AA71:AP81" si="79">$E71*-AA$113</f>
        <v>-89857.201972911964</v>
      </c>
      <c r="AB71" s="99">
        <f t="shared" si="79"/>
        <v>-64583.414715137529</v>
      </c>
      <c r="AC71" s="99">
        <f t="shared" si="79"/>
        <v>-41579.183734224978</v>
      </c>
      <c r="AD71" s="99">
        <f t="shared" si="79"/>
        <v>-23978.14651559393</v>
      </c>
      <c r="AE71" s="99">
        <f t="shared" si="79"/>
        <v>-12386.177322930116</v>
      </c>
      <c r="AF71" s="99">
        <f t="shared" si="79"/>
        <v>-5731.0981946521524</v>
      </c>
      <c r="AG71" s="99">
        <f t="shared" si="79"/>
        <v>-2375.2735760913729</v>
      </c>
      <c r="AH71" s="99">
        <f t="shared" si="79"/>
        <v>0</v>
      </c>
      <c r="AI71" s="99">
        <f t="shared" si="79"/>
        <v>0</v>
      </c>
      <c r="AJ71" s="99">
        <f t="shared" si="79"/>
        <v>0</v>
      </c>
      <c r="AK71" s="99">
        <f t="shared" si="79"/>
        <v>0</v>
      </c>
      <c r="AL71" s="99">
        <f t="shared" si="79"/>
        <v>0</v>
      </c>
      <c r="AM71" s="99">
        <f t="shared" si="79"/>
        <v>0</v>
      </c>
      <c r="AN71" s="99">
        <f t="shared" si="79"/>
        <v>0</v>
      </c>
      <c r="AO71" s="99">
        <f t="shared" si="79"/>
        <v>0</v>
      </c>
      <c r="AP71" s="99">
        <f t="shared" si="79"/>
        <v>0</v>
      </c>
      <c r="AQ71" s="99">
        <f t="shared" ref="AQ71:BF81" si="80">$E71*-AQ$113</f>
        <v>0</v>
      </c>
      <c r="AR71" s="99">
        <f t="shared" si="80"/>
        <v>0</v>
      </c>
      <c r="AS71" s="99">
        <f t="shared" si="80"/>
        <v>0</v>
      </c>
      <c r="AT71" s="99">
        <f t="shared" si="80"/>
        <v>0</v>
      </c>
      <c r="AU71" s="99">
        <f t="shared" si="80"/>
        <v>0</v>
      </c>
      <c r="AV71" s="99">
        <f t="shared" si="80"/>
        <v>0</v>
      </c>
      <c r="AW71" s="99">
        <f t="shared" si="80"/>
        <v>0</v>
      </c>
      <c r="AX71" s="99">
        <f t="shared" si="80"/>
        <v>0</v>
      </c>
      <c r="AY71" s="99">
        <f t="shared" si="80"/>
        <v>0</v>
      </c>
      <c r="AZ71" s="99">
        <f t="shared" si="80"/>
        <v>0</v>
      </c>
      <c r="BA71" s="99">
        <f t="shared" si="80"/>
        <v>0</v>
      </c>
      <c r="BB71" s="99">
        <f t="shared" si="80"/>
        <v>0</v>
      </c>
      <c r="BC71" s="99">
        <f t="shared" si="80"/>
        <v>0</v>
      </c>
      <c r="BD71" s="99">
        <f t="shared" si="80"/>
        <v>0</v>
      </c>
      <c r="BE71" s="99">
        <f t="shared" si="80"/>
        <v>0</v>
      </c>
      <c r="BF71" s="99">
        <f t="shared" si="80"/>
        <v>0</v>
      </c>
      <c r="BG71" s="99">
        <f t="shared" ref="BC71:BZ81" si="81">$E71*-BG$113</f>
        <v>0</v>
      </c>
      <c r="BH71" s="99">
        <f t="shared" si="81"/>
        <v>0</v>
      </c>
      <c r="BI71" s="99">
        <f t="shared" si="81"/>
        <v>0</v>
      </c>
      <c r="BJ71" s="99">
        <f t="shared" si="81"/>
        <v>0</v>
      </c>
      <c r="BK71" s="99">
        <f t="shared" si="81"/>
        <v>0</v>
      </c>
      <c r="BL71" s="99">
        <f t="shared" si="81"/>
        <v>0</v>
      </c>
      <c r="BM71" s="99">
        <f t="shared" si="81"/>
        <v>0</v>
      </c>
      <c r="BN71" s="99">
        <f t="shared" si="81"/>
        <v>0</v>
      </c>
      <c r="BO71" s="99">
        <f t="shared" si="81"/>
        <v>0</v>
      </c>
      <c r="BP71" s="99">
        <f t="shared" si="81"/>
        <v>0</v>
      </c>
      <c r="BQ71" s="99">
        <f t="shared" si="81"/>
        <v>0</v>
      </c>
      <c r="BR71" s="99">
        <f t="shared" si="81"/>
        <v>0</v>
      </c>
      <c r="BS71" s="99">
        <f t="shared" si="81"/>
        <v>0</v>
      </c>
      <c r="BT71" s="99">
        <f t="shared" si="81"/>
        <v>0</v>
      </c>
      <c r="BU71" s="99">
        <f t="shared" si="81"/>
        <v>0</v>
      </c>
      <c r="BV71" s="99">
        <f t="shared" si="81"/>
        <v>0</v>
      </c>
      <c r="BW71" s="99">
        <f t="shared" si="81"/>
        <v>0</v>
      </c>
      <c r="BX71" s="99">
        <f t="shared" si="81"/>
        <v>0</v>
      </c>
      <c r="BY71" s="99">
        <f t="shared" si="81"/>
        <v>0</v>
      </c>
      <c r="BZ71" s="99">
        <f t="shared" si="81"/>
        <v>0</v>
      </c>
      <c r="CA71" s="99">
        <f t="shared" ref="CA71:CP81" si="82">$E71*-CA$113</f>
        <v>0</v>
      </c>
      <c r="CB71" s="99">
        <f t="shared" si="82"/>
        <v>0</v>
      </c>
      <c r="CC71" s="99">
        <f t="shared" si="82"/>
        <v>0</v>
      </c>
      <c r="CD71" s="99">
        <f t="shared" si="82"/>
        <v>0</v>
      </c>
      <c r="CE71" s="99">
        <f t="shared" si="82"/>
        <v>0</v>
      </c>
      <c r="CF71" s="99">
        <f t="shared" si="82"/>
        <v>0</v>
      </c>
      <c r="CG71" s="99">
        <f t="shared" si="82"/>
        <v>0</v>
      </c>
      <c r="CH71" s="99">
        <f t="shared" si="82"/>
        <v>0</v>
      </c>
      <c r="CI71" s="99">
        <f t="shared" si="82"/>
        <v>0</v>
      </c>
      <c r="CJ71" s="99">
        <f t="shared" si="82"/>
        <v>0</v>
      </c>
      <c r="CK71" s="99">
        <f t="shared" si="82"/>
        <v>0</v>
      </c>
      <c r="CL71" s="99">
        <f t="shared" si="82"/>
        <v>0</v>
      </c>
      <c r="CM71" s="99">
        <f t="shared" si="82"/>
        <v>0</v>
      </c>
      <c r="CN71" s="99">
        <f t="shared" si="82"/>
        <v>0</v>
      </c>
      <c r="CO71" s="99">
        <f t="shared" si="82"/>
        <v>0</v>
      </c>
      <c r="CP71" s="99">
        <f t="shared" si="82"/>
        <v>0</v>
      </c>
      <c r="CQ71" s="99">
        <f t="shared" ref="CQ71:CU81" si="83">$E71*-CQ$113</f>
        <v>0</v>
      </c>
      <c r="CR71" s="99">
        <f t="shared" si="83"/>
        <v>0</v>
      </c>
      <c r="CS71" s="99">
        <f t="shared" si="83"/>
        <v>0</v>
      </c>
      <c r="CT71" s="99">
        <f t="shared" si="83"/>
        <v>0</v>
      </c>
      <c r="CU71" s="99">
        <f t="shared" si="83"/>
        <v>0</v>
      </c>
    </row>
    <row r="72" spans="2:99" x14ac:dyDescent="0.25">
      <c r="B72" s="5" t="s">
        <v>168</v>
      </c>
      <c r="C72" s="6">
        <v>30000</v>
      </c>
      <c r="D72" s="5" t="s">
        <v>169</v>
      </c>
      <c r="E72" s="5">
        <f>C72</f>
        <v>30000</v>
      </c>
      <c r="H72" s="1" t="str">
        <f t="shared" ref="H72:H82" si="84">B72</f>
        <v>Façade Design</v>
      </c>
      <c r="I72" s="2">
        <f t="shared" si="77"/>
        <v>-30000.000000000007</v>
      </c>
      <c r="K72" s="1">
        <f t="shared" si="78"/>
        <v>0</v>
      </c>
      <c r="L72" s="1">
        <f t="shared" si="78"/>
        <v>0</v>
      </c>
      <c r="M72" s="1">
        <f t="shared" si="78"/>
        <v>0</v>
      </c>
      <c r="N72" s="1">
        <f t="shared" si="78"/>
        <v>0</v>
      </c>
      <c r="O72" s="1">
        <f t="shared" si="78"/>
        <v>0</v>
      </c>
      <c r="P72" s="1">
        <f t="shared" si="78"/>
        <v>-74.615923856272957</v>
      </c>
      <c r="Q72" s="1">
        <f t="shared" si="78"/>
        <v>-180.03449826132496</v>
      </c>
      <c r="R72" s="1">
        <f t="shared" si="78"/>
        <v>-389.0945755894279</v>
      </c>
      <c r="S72" s="1">
        <f t="shared" si="78"/>
        <v>-753.24020467834498</v>
      </c>
      <c r="T72" s="1">
        <f t="shared" si="78"/>
        <v>-1306.1523686143987</v>
      </c>
      <c r="U72" s="1">
        <f t="shared" si="78"/>
        <v>-2028.7983680147881</v>
      </c>
      <c r="V72" s="1">
        <f t="shared" si="78"/>
        <v>-2822.7393289919996</v>
      </c>
      <c r="W72" s="1">
        <f t="shared" si="78"/>
        <v>-3517.9618586218271</v>
      </c>
      <c r="X72" s="1">
        <f t="shared" si="78"/>
        <v>-3927.3628733716155</v>
      </c>
      <c r="Y72" s="1">
        <f t="shared" si="78"/>
        <v>-3927.3628733716182</v>
      </c>
      <c r="Z72" s="1">
        <f t="shared" si="78"/>
        <v>-3517.9618586218262</v>
      </c>
      <c r="AA72" s="1">
        <f t="shared" si="79"/>
        <v>-2822.7393289919987</v>
      </c>
      <c r="AB72" s="1">
        <f t="shared" si="79"/>
        <v>-2028.7983680147913</v>
      </c>
      <c r="AC72" s="1">
        <f t="shared" si="79"/>
        <v>-1306.1523686143973</v>
      </c>
      <c r="AD72" s="1">
        <f t="shared" si="79"/>
        <v>-753.24020467834328</v>
      </c>
      <c r="AE72" s="1">
        <f t="shared" si="79"/>
        <v>-389.09457558942773</v>
      </c>
      <c r="AF72" s="1">
        <f t="shared" si="79"/>
        <v>-180.03449826132416</v>
      </c>
      <c r="AG72" s="1">
        <f t="shared" si="79"/>
        <v>-74.615923856273497</v>
      </c>
      <c r="AH72" s="1">
        <f t="shared" si="79"/>
        <v>0</v>
      </c>
      <c r="AI72" s="1">
        <f t="shared" si="79"/>
        <v>0</v>
      </c>
      <c r="AJ72" s="1">
        <f t="shared" si="79"/>
        <v>0</v>
      </c>
      <c r="AK72" s="1">
        <f t="shared" si="79"/>
        <v>0</v>
      </c>
      <c r="AL72" s="1">
        <f t="shared" si="79"/>
        <v>0</v>
      </c>
      <c r="AM72" s="1">
        <f t="shared" si="79"/>
        <v>0</v>
      </c>
      <c r="AN72" s="1">
        <f t="shared" si="79"/>
        <v>0</v>
      </c>
      <c r="AO72" s="1">
        <f t="shared" si="79"/>
        <v>0</v>
      </c>
      <c r="AP72" s="1">
        <f t="shared" si="79"/>
        <v>0</v>
      </c>
      <c r="AQ72" s="1">
        <f t="shared" si="80"/>
        <v>0</v>
      </c>
      <c r="AR72" s="1">
        <f t="shared" si="80"/>
        <v>0</v>
      </c>
      <c r="AS72" s="1">
        <f t="shared" si="80"/>
        <v>0</v>
      </c>
      <c r="AT72" s="1">
        <f t="shared" si="80"/>
        <v>0</v>
      </c>
      <c r="AU72" s="1">
        <f t="shared" si="80"/>
        <v>0</v>
      </c>
      <c r="AV72" s="1">
        <f t="shared" si="80"/>
        <v>0</v>
      </c>
      <c r="AW72" s="1">
        <f t="shared" si="80"/>
        <v>0</v>
      </c>
      <c r="AX72" s="1">
        <f t="shared" si="80"/>
        <v>0</v>
      </c>
      <c r="AY72" s="1">
        <f t="shared" si="80"/>
        <v>0</v>
      </c>
      <c r="AZ72" s="1">
        <f t="shared" si="80"/>
        <v>0</v>
      </c>
      <c r="BA72" s="1">
        <f t="shared" si="80"/>
        <v>0</v>
      </c>
      <c r="BB72" s="1">
        <f t="shared" si="80"/>
        <v>0</v>
      </c>
      <c r="BC72" s="1">
        <f t="shared" si="81"/>
        <v>0</v>
      </c>
      <c r="BD72" s="1">
        <f t="shared" si="81"/>
        <v>0</v>
      </c>
      <c r="BE72" s="1">
        <f t="shared" si="81"/>
        <v>0</v>
      </c>
      <c r="BF72" s="1">
        <f t="shared" si="81"/>
        <v>0</v>
      </c>
      <c r="BG72" s="1">
        <f t="shared" si="81"/>
        <v>0</v>
      </c>
      <c r="BH72" s="1">
        <f t="shared" si="81"/>
        <v>0</v>
      </c>
      <c r="BI72" s="1">
        <f t="shared" si="81"/>
        <v>0</v>
      </c>
      <c r="BJ72" s="1">
        <f t="shared" si="81"/>
        <v>0</v>
      </c>
      <c r="BK72" s="1">
        <f t="shared" si="81"/>
        <v>0</v>
      </c>
      <c r="BL72" s="1">
        <f t="shared" si="81"/>
        <v>0</v>
      </c>
      <c r="BM72" s="1">
        <f t="shared" si="81"/>
        <v>0</v>
      </c>
      <c r="BN72" s="1">
        <f t="shared" si="81"/>
        <v>0</v>
      </c>
      <c r="BO72" s="1">
        <f t="shared" si="81"/>
        <v>0</v>
      </c>
      <c r="BP72" s="1">
        <f t="shared" si="81"/>
        <v>0</v>
      </c>
      <c r="BQ72" s="1">
        <f t="shared" si="81"/>
        <v>0</v>
      </c>
      <c r="BR72" s="1">
        <f t="shared" si="81"/>
        <v>0</v>
      </c>
      <c r="BS72" s="1">
        <f t="shared" si="81"/>
        <v>0</v>
      </c>
      <c r="BT72" s="1">
        <f t="shared" si="81"/>
        <v>0</v>
      </c>
      <c r="BU72" s="1">
        <f t="shared" si="81"/>
        <v>0</v>
      </c>
      <c r="BV72" s="1">
        <f t="shared" si="81"/>
        <v>0</v>
      </c>
      <c r="BW72" s="1">
        <f t="shared" si="81"/>
        <v>0</v>
      </c>
      <c r="BX72" s="1">
        <f t="shared" si="81"/>
        <v>0</v>
      </c>
      <c r="BY72" s="1">
        <f t="shared" si="81"/>
        <v>0</v>
      </c>
      <c r="BZ72" s="1">
        <f t="shared" si="81"/>
        <v>0</v>
      </c>
      <c r="CA72" s="1">
        <f t="shared" si="82"/>
        <v>0</v>
      </c>
      <c r="CB72" s="1">
        <f t="shared" si="82"/>
        <v>0</v>
      </c>
      <c r="CC72" s="1">
        <f t="shared" si="82"/>
        <v>0</v>
      </c>
      <c r="CD72" s="1">
        <f t="shared" si="82"/>
        <v>0</v>
      </c>
      <c r="CE72" s="1">
        <f t="shared" si="82"/>
        <v>0</v>
      </c>
      <c r="CF72" s="1">
        <f t="shared" si="82"/>
        <v>0</v>
      </c>
      <c r="CG72" s="1">
        <f t="shared" si="82"/>
        <v>0</v>
      </c>
      <c r="CH72" s="1">
        <f t="shared" si="82"/>
        <v>0</v>
      </c>
      <c r="CI72" s="1">
        <f t="shared" si="82"/>
        <v>0</v>
      </c>
      <c r="CJ72" s="1">
        <f t="shared" si="82"/>
        <v>0</v>
      </c>
      <c r="CK72" s="1">
        <f t="shared" si="82"/>
        <v>0</v>
      </c>
      <c r="CL72" s="1">
        <f t="shared" si="82"/>
        <v>0</v>
      </c>
      <c r="CM72" s="1">
        <f t="shared" si="82"/>
        <v>0</v>
      </c>
      <c r="CN72" s="1">
        <f t="shared" si="82"/>
        <v>0</v>
      </c>
      <c r="CO72" s="1">
        <f t="shared" si="82"/>
        <v>0</v>
      </c>
      <c r="CP72" s="1">
        <f t="shared" si="82"/>
        <v>0</v>
      </c>
      <c r="CQ72" s="1">
        <f t="shared" si="83"/>
        <v>0</v>
      </c>
      <c r="CR72" s="1">
        <f t="shared" si="83"/>
        <v>0</v>
      </c>
      <c r="CS72" s="1">
        <f t="shared" si="83"/>
        <v>0</v>
      </c>
      <c r="CT72" s="1">
        <f t="shared" si="83"/>
        <v>0</v>
      </c>
      <c r="CU72" s="1">
        <f t="shared" si="83"/>
        <v>0</v>
      </c>
    </row>
    <row r="73" spans="2:99" x14ac:dyDescent="0.25">
      <c r="B73" s="5" t="s">
        <v>170</v>
      </c>
      <c r="C73" s="6">
        <v>60000</v>
      </c>
      <c r="D73" s="5" t="s">
        <v>169</v>
      </c>
      <c r="E73" s="5">
        <f>C73</f>
        <v>60000</v>
      </c>
      <c r="H73" s="99" t="str">
        <f t="shared" si="84"/>
        <v>Lanscape Design</v>
      </c>
      <c r="I73" s="100">
        <f t="shared" si="77"/>
        <v>-60000.000000000015</v>
      </c>
      <c r="J73" s="99"/>
      <c r="K73" s="99">
        <f t="shared" si="78"/>
        <v>0</v>
      </c>
      <c r="L73" s="99">
        <f t="shared" si="78"/>
        <v>0</v>
      </c>
      <c r="M73" s="99">
        <f t="shared" si="78"/>
        <v>0</v>
      </c>
      <c r="N73" s="99">
        <f t="shared" si="78"/>
        <v>0</v>
      </c>
      <c r="O73" s="99">
        <f t="shared" si="78"/>
        <v>0</v>
      </c>
      <c r="P73" s="99">
        <f t="shared" si="78"/>
        <v>-149.23184771254591</v>
      </c>
      <c r="Q73" s="99">
        <f t="shared" si="78"/>
        <v>-360.06899652264991</v>
      </c>
      <c r="R73" s="99">
        <f t="shared" si="78"/>
        <v>-778.18915117885581</v>
      </c>
      <c r="S73" s="99">
        <f t="shared" si="78"/>
        <v>-1506.48040935669</v>
      </c>
      <c r="T73" s="99">
        <f t="shared" si="78"/>
        <v>-2612.3047372287974</v>
      </c>
      <c r="U73" s="99">
        <f t="shared" si="78"/>
        <v>-4057.5967360295763</v>
      </c>
      <c r="V73" s="99">
        <f t="shared" si="78"/>
        <v>-5645.4786579839993</v>
      </c>
      <c r="W73" s="99">
        <f t="shared" si="78"/>
        <v>-7035.9237172436542</v>
      </c>
      <c r="X73" s="99">
        <f t="shared" si="78"/>
        <v>-7854.725746743231</v>
      </c>
      <c r="Y73" s="99">
        <f t="shared" si="78"/>
        <v>-7854.7257467432364</v>
      </c>
      <c r="Z73" s="99">
        <f t="shared" si="78"/>
        <v>-7035.9237172436524</v>
      </c>
      <c r="AA73" s="99">
        <f t="shared" si="79"/>
        <v>-5645.4786579839974</v>
      </c>
      <c r="AB73" s="99">
        <f t="shared" si="79"/>
        <v>-4057.5967360295826</v>
      </c>
      <c r="AC73" s="99">
        <f t="shared" si="79"/>
        <v>-2612.3047372287947</v>
      </c>
      <c r="AD73" s="99">
        <f t="shared" si="79"/>
        <v>-1506.4804093566866</v>
      </c>
      <c r="AE73" s="99">
        <f t="shared" si="79"/>
        <v>-778.18915117885547</v>
      </c>
      <c r="AF73" s="99">
        <f t="shared" si="79"/>
        <v>-360.06899652264832</v>
      </c>
      <c r="AG73" s="99">
        <f t="shared" si="79"/>
        <v>-149.23184771254699</v>
      </c>
      <c r="AH73" s="99">
        <f t="shared" si="79"/>
        <v>0</v>
      </c>
      <c r="AI73" s="99">
        <f t="shared" si="79"/>
        <v>0</v>
      </c>
      <c r="AJ73" s="99">
        <f t="shared" si="79"/>
        <v>0</v>
      </c>
      <c r="AK73" s="99">
        <f t="shared" si="79"/>
        <v>0</v>
      </c>
      <c r="AL73" s="99">
        <f t="shared" si="79"/>
        <v>0</v>
      </c>
      <c r="AM73" s="99">
        <f t="shared" si="79"/>
        <v>0</v>
      </c>
      <c r="AN73" s="99">
        <f t="shared" si="79"/>
        <v>0</v>
      </c>
      <c r="AO73" s="99">
        <f t="shared" si="79"/>
        <v>0</v>
      </c>
      <c r="AP73" s="99">
        <f t="shared" si="79"/>
        <v>0</v>
      </c>
      <c r="AQ73" s="99">
        <f t="shared" si="80"/>
        <v>0</v>
      </c>
      <c r="AR73" s="99">
        <f t="shared" si="80"/>
        <v>0</v>
      </c>
      <c r="AS73" s="99">
        <f t="shared" si="80"/>
        <v>0</v>
      </c>
      <c r="AT73" s="99">
        <f t="shared" si="80"/>
        <v>0</v>
      </c>
      <c r="AU73" s="99">
        <f t="shared" si="80"/>
        <v>0</v>
      </c>
      <c r="AV73" s="99">
        <f t="shared" si="80"/>
        <v>0</v>
      </c>
      <c r="AW73" s="99">
        <f t="shared" si="80"/>
        <v>0</v>
      </c>
      <c r="AX73" s="99">
        <f t="shared" si="80"/>
        <v>0</v>
      </c>
      <c r="AY73" s="99">
        <f t="shared" si="80"/>
        <v>0</v>
      </c>
      <c r="AZ73" s="99">
        <f t="shared" si="80"/>
        <v>0</v>
      </c>
      <c r="BA73" s="99">
        <f t="shared" si="80"/>
        <v>0</v>
      </c>
      <c r="BB73" s="99">
        <f t="shared" si="80"/>
        <v>0</v>
      </c>
      <c r="BC73" s="99">
        <f t="shared" si="81"/>
        <v>0</v>
      </c>
      <c r="BD73" s="99">
        <f t="shared" si="81"/>
        <v>0</v>
      </c>
      <c r="BE73" s="99">
        <f t="shared" si="81"/>
        <v>0</v>
      </c>
      <c r="BF73" s="99">
        <f t="shared" si="81"/>
        <v>0</v>
      </c>
      <c r="BG73" s="99">
        <f t="shared" si="81"/>
        <v>0</v>
      </c>
      <c r="BH73" s="99">
        <f t="shared" si="81"/>
        <v>0</v>
      </c>
      <c r="BI73" s="99">
        <f t="shared" si="81"/>
        <v>0</v>
      </c>
      <c r="BJ73" s="99">
        <f t="shared" si="81"/>
        <v>0</v>
      </c>
      <c r="BK73" s="99">
        <f t="shared" si="81"/>
        <v>0</v>
      </c>
      <c r="BL73" s="99">
        <f t="shared" si="81"/>
        <v>0</v>
      </c>
      <c r="BM73" s="99">
        <f t="shared" si="81"/>
        <v>0</v>
      </c>
      <c r="BN73" s="99">
        <f t="shared" si="81"/>
        <v>0</v>
      </c>
      <c r="BO73" s="99">
        <f t="shared" si="81"/>
        <v>0</v>
      </c>
      <c r="BP73" s="99">
        <f t="shared" si="81"/>
        <v>0</v>
      </c>
      <c r="BQ73" s="99">
        <f t="shared" si="81"/>
        <v>0</v>
      </c>
      <c r="BR73" s="99">
        <f t="shared" si="81"/>
        <v>0</v>
      </c>
      <c r="BS73" s="99">
        <f t="shared" si="81"/>
        <v>0</v>
      </c>
      <c r="BT73" s="99">
        <f t="shared" si="81"/>
        <v>0</v>
      </c>
      <c r="BU73" s="99">
        <f t="shared" si="81"/>
        <v>0</v>
      </c>
      <c r="BV73" s="99">
        <f t="shared" si="81"/>
        <v>0</v>
      </c>
      <c r="BW73" s="99">
        <f t="shared" si="81"/>
        <v>0</v>
      </c>
      <c r="BX73" s="99">
        <f t="shared" si="81"/>
        <v>0</v>
      </c>
      <c r="BY73" s="99">
        <f t="shared" si="81"/>
        <v>0</v>
      </c>
      <c r="BZ73" s="99">
        <f t="shared" si="81"/>
        <v>0</v>
      </c>
      <c r="CA73" s="99">
        <f t="shared" si="82"/>
        <v>0</v>
      </c>
      <c r="CB73" s="99">
        <f t="shared" si="82"/>
        <v>0</v>
      </c>
      <c r="CC73" s="99">
        <f t="shared" si="82"/>
        <v>0</v>
      </c>
      <c r="CD73" s="99">
        <f t="shared" si="82"/>
        <v>0</v>
      </c>
      <c r="CE73" s="99">
        <f t="shared" si="82"/>
        <v>0</v>
      </c>
      <c r="CF73" s="99">
        <f t="shared" si="82"/>
        <v>0</v>
      </c>
      <c r="CG73" s="99">
        <f t="shared" si="82"/>
        <v>0</v>
      </c>
      <c r="CH73" s="99">
        <f t="shared" si="82"/>
        <v>0</v>
      </c>
      <c r="CI73" s="99">
        <f t="shared" si="82"/>
        <v>0</v>
      </c>
      <c r="CJ73" s="99">
        <f t="shared" si="82"/>
        <v>0</v>
      </c>
      <c r="CK73" s="99">
        <f t="shared" si="82"/>
        <v>0</v>
      </c>
      <c r="CL73" s="99">
        <f t="shared" si="82"/>
        <v>0</v>
      </c>
      <c r="CM73" s="99">
        <f t="shared" si="82"/>
        <v>0</v>
      </c>
      <c r="CN73" s="99">
        <f t="shared" si="82"/>
        <v>0</v>
      </c>
      <c r="CO73" s="99">
        <f t="shared" si="82"/>
        <v>0</v>
      </c>
      <c r="CP73" s="99">
        <f t="shared" si="82"/>
        <v>0</v>
      </c>
      <c r="CQ73" s="99">
        <f t="shared" si="83"/>
        <v>0</v>
      </c>
      <c r="CR73" s="99">
        <f t="shared" si="83"/>
        <v>0</v>
      </c>
      <c r="CS73" s="99">
        <f t="shared" si="83"/>
        <v>0</v>
      </c>
      <c r="CT73" s="99">
        <f t="shared" si="83"/>
        <v>0</v>
      </c>
      <c r="CU73" s="99">
        <f t="shared" si="83"/>
        <v>0</v>
      </c>
    </row>
    <row r="74" spans="2:99" x14ac:dyDescent="0.25">
      <c r="B74" s="5" t="s">
        <v>171</v>
      </c>
      <c r="C74" s="7">
        <v>5.0000000000000001E-3</v>
      </c>
      <c r="D74" s="5" t="s">
        <v>167</v>
      </c>
      <c r="E74" s="5">
        <f>C74*$E$66</f>
        <v>477500</v>
      </c>
      <c r="H74" s="1" t="str">
        <f t="shared" si="84"/>
        <v>Structural Engineering</v>
      </c>
      <c r="I74" s="2">
        <f t="shared" si="77"/>
        <v>-477500.00000000006</v>
      </c>
      <c r="K74" s="1">
        <f t="shared" si="78"/>
        <v>0</v>
      </c>
      <c r="L74" s="1">
        <f t="shared" si="78"/>
        <v>0</v>
      </c>
      <c r="M74" s="1">
        <f t="shared" si="78"/>
        <v>0</v>
      </c>
      <c r="N74" s="1">
        <f t="shared" si="78"/>
        <v>0</v>
      </c>
      <c r="O74" s="1">
        <f t="shared" si="78"/>
        <v>0</v>
      </c>
      <c r="P74" s="1">
        <f t="shared" si="78"/>
        <v>-1187.6367880456778</v>
      </c>
      <c r="Q74" s="1">
        <f t="shared" si="78"/>
        <v>-2865.5490973260885</v>
      </c>
      <c r="R74" s="1">
        <f t="shared" si="78"/>
        <v>-6193.0886614650608</v>
      </c>
      <c r="S74" s="1">
        <f t="shared" si="78"/>
        <v>-11989.07325779699</v>
      </c>
      <c r="T74" s="1">
        <f t="shared" si="78"/>
        <v>-20789.591867112515</v>
      </c>
      <c r="U74" s="1">
        <f t="shared" si="78"/>
        <v>-32291.70735756871</v>
      </c>
      <c r="V74" s="1">
        <f t="shared" si="78"/>
        <v>-44928.600986455996</v>
      </c>
      <c r="W74" s="1">
        <f t="shared" si="78"/>
        <v>-55994.226249730753</v>
      </c>
      <c r="X74" s="1">
        <f t="shared" si="78"/>
        <v>-62510.525734498216</v>
      </c>
      <c r="Y74" s="1">
        <f t="shared" si="78"/>
        <v>-62510.525734498253</v>
      </c>
      <c r="Z74" s="1">
        <f t="shared" si="78"/>
        <v>-55994.226249730731</v>
      </c>
      <c r="AA74" s="1">
        <f t="shared" si="79"/>
        <v>-44928.600986455982</v>
      </c>
      <c r="AB74" s="1">
        <f t="shared" si="79"/>
        <v>-32291.707357568765</v>
      </c>
      <c r="AC74" s="1">
        <f t="shared" si="79"/>
        <v>-20789.591867112489</v>
      </c>
      <c r="AD74" s="1">
        <f t="shared" si="79"/>
        <v>-11989.073257796965</v>
      </c>
      <c r="AE74" s="1">
        <f t="shared" si="79"/>
        <v>-6193.0886614650581</v>
      </c>
      <c r="AF74" s="1">
        <f t="shared" si="79"/>
        <v>-2865.5490973260762</v>
      </c>
      <c r="AG74" s="1">
        <f t="shared" si="79"/>
        <v>-1187.6367880456864</v>
      </c>
      <c r="AH74" s="1">
        <f t="shared" si="79"/>
        <v>0</v>
      </c>
      <c r="AI74" s="1">
        <f t="shared" si="79"/>
        <v>0</v>
      </c>
      <c r="AJ74" s="1">
        <f t="shared" si="79"/>
        <v>0</v>
      </c>
      <c r="AK74" s="1">
        <f t="shared" si="79"/>
        <v>0</v>
      </c>
      <c r="AL74" s="1">
        <f t="shared" si="79"/>
        <v>0</v>
      </c>
      <c r="AM74" s="1">
        <f t="shared" si="79"/>
        <v>0</v>
      </c>
      <c r="AN74" s="1">
        <f t="shared" si="79"/>
        <v>0</v>
      </c>
      <c r="AO74" s="1">
        <f t="shared" si="79"/>
        <v>0</v>
      </c>
      <c r="AP74" s="1">
        <f t="shared" si="79"/>
        <v>0</v>
      </c>
      <c r="AQ74" s="1">
        <f t="shared" si="80"/>
        <v>0</v>
      </c>
      <c r="AR74" s="1">
        <f t="shared" si="80"/>
        <v>0</v>
      </c>
      <c r="AS74" s="1">
        <f t="shared" si="80"/>
        <v>0</v>
      </c>
      <c r="AT74" s="1">
        <f t="shared" si="80"/>
        <v>0</v>
      </c>
      <c r="AU74" s="1">
        <f t="shared" si="80"/>
        <v>0</v>
      </c>
      <c r="AV74" s="1">
        <f t="shared" si="80"/>
        <v>0</v>
      </c>
      <c r="AW74" s="1">
        <f t="shared" si="80"/>
        <v>0</v>
      </c>
      <c r="AX74" s="1">
        <f t="shared" si="80"/>
        <v>0</v>
      </c>
      <c r="AY74" s="1">
        <f t="shared" si="80"/>
        <v>0</v>
      </c>
      <c r="AZ74" s="1">
        <f t="shared" si="80"/>
        <v>0</v>
      </c>
      <c r="BA74" s="1">
        <f t="shared" si="80"/>
        <v>0</v>
      </c>
      <c r="BB74" s="1">
        <f t="shared" si="80"/>
        <v>0</v>
      </c>
      <c r="BC74" s="1">
        <f t="shared" si="81"/>
        <v>0</v>
      </c>
      <c r="BD74" s="1">
        <f t="shared" si="81"/>
        <v>0</v>
      </c>
      <c r="BE74" s="1">
        <f t="shared" si="81"/>
        <v>0</v>
      </c>
      <c r="BF74" s="1">
        <f t="shared" si="81"/>
        <v>0</v>
      </c>
      <c r="BG74" s="1">
        <f t="shared" si="81"/>
        <v>0</v>
      </c>
      <c r="BH74" s="1">
        <f t="shared" si="81"/>
        <v>0</v>
      </c>
      <c r="BI74" s="1">
        <f t="shared" si="81"/>
        <v>0</v>
      </c>
      <c r="BJ74" s="1">
        <f t="shared" si="81"/>
        <v>0</v>
      </c>
      <c r="BK74" s="1">
        <f t="shared" si="81"/>
        <v>0</v>
      </c>
      <c r="BL74" s="1">
        <f t="shared" si="81"/>
        <v>0</v>
      </c>
      <c r="BM74" s="1">
        <f t="shared" si="81"/>
        <v>0</v>
      </c>
      <c r="BN74" s="1">
        <f t="shared" si="81"/>
        <v>0</v>
      </c>
      <c r="BO74" s="1">
        <f t="shared" si="81"/>
        <v>0</v>
      </c>
      <c r="BP74" s="1">
        <f t="shared" si="81"/>
        <v>0</v>
      </c>
      <c r="BQ74" s="1">
        <f t="shared" si="81"/>
        <v>0</v>
      </c>
      <c r="BR74" s="1">
        <f t="shared" si="81"/>
        <v>0</v>
      </c>
      <c r="BS74" s="1">
        <f t="shared" si="81"/>
        <v>0</v>
      </c>
      <c r="BT74" s="1">
        <f t="shared" si="81"/>
        <v>0</v>
      </c>
      <c r="BU74" s="1">
        <f t="shared" si="81"/>
        <v>0</v>
      </c>
      <c r="BV74" s="1">
        <f t="shared" si="81"/>
        <v>0</v>
      </c>
      <c r="BW74" s="1">
        <f t="shared" si="81"/>
        <v>0</v>
      </c>
      <c r="BX74" s="1">
        <f t="shared" si="81"/>
        <v>0</v>
      </c>
      <c r="BY74" s="1">
        <f t="shared" si="81"/>
        <v>0</v>
      </c>
      <c r="BZ74" s="1">
        <f t="shared" si="81"/>
        <v>0</v>
      </c>
      <c r="CA74" s="1">
        <f t="shared" si="82"/>
        <v>0</v>
      </c>
      <c r="CB74" s="1">
        <f t="shared" si="82"/>
        <v>0</v>
      </c>
      <c r="CC74" s="1">
        <f t="shared" si="82"/>
        <v>0</v>
      </c>
      <c r="CD74" s="1">
        <f t="shared" si="82"/>
        <v>0</v>
      </c>
      <c r="CE74" s="1">
        <f t="shared" si="82"/>
        <v>0</v>
      </c>
      <c r="CF74" s="1">
        <f t="shared" si="82"/>
        <v>0</v>
      </c>
      <c r="CG74" s="1">
        <f t="shared" si="82"/>
        <v>0</v>
      </c>
      <c r="CH74" s="1">
        <f t="shared" si="82"/>
        <v>0</v>
      </c>
      <c r="CI74" s="1">
        <f t="shared" si="82"/>
        <v>0</v>
      </c>
      <c r="CJ74" s="1">
        <f t="shared" si="82"/>
        <v>0</v>
      </c>
      <c r="CK74" s="1">
        <f t="shared" si="82"/>
        <v>0</v>
      </c>
      <c r="CL74" s="1">
        <f t="shared" si="82"/>
        <v>0</v>
      </c>
      <c r="CM74" s="1">
        <f t="shared" si="82"/>
        <v>0</v>
      </c>
      <c r="CN74" s="1">
        <f t="shared" si="82"/>
        <v>0</v>
      </c>
      <c r="CO74" s="1">
        <f t="shared" si="82"/>
        <v>0</v>
      </c>
      <c r="CP74" s="1">
        <f t="shared" si="82"/>
        <v>0</v>
      </c>
      <c r="CQ74" s="1">
        <f t="shared" si="83"/>
        <v>0</v>
      </c>
      <c r="CR74" s="1">
        <f t="shared" si="83"/>
        <v>0</v>
      </c>
      <c r="CS74" s="1">
        <f t="shared" si="83"/>
        <v>0</v>
      </c>
      <c r="CT74" s="1">
        <f t="shared" si="83"/>
        <v>0</v>
      </c>
      <c r="CU74" s="1">
        <f t="shared" si="83"/>
        <v>0</v>
      </c>
    </row>
    <row r="75" spans="2:99" x14ac:dyDescent="0.25">
      <c r="B75" s="5" t="s">
        <v>172</v>
      </c>
      <c r="C75" s="7">
        <v>4.0000000000000001E-3</v>
      </c>
      <c r="D75" s="5" t="s">
        <v>167</v>
      </c>
      <c r="E75" s="5">
        <f t="shared" ref="E75:E77" si="85">C75*$E$66</f>
        <v>382000</v>
      </c>
      <c r="H75" s="99" t="str">
        <f t="shared" si="84"/>
        <v>M&amp;E Engineering</v>
      </c>
      <c r="I75" s="100">
        <f t="shared" si="77"/>
        <v>-382000.00000000006</v>
      </c>
      <c r="J75" s="99"/>
      <c r="K75" s="99">
        <f t="shared" si="78"/>
        <v>0</v>
      </c>
      <c r="L75" s="99">
        <f t="shared" si="78"/>
        <v>0</v>
      </c>
      <c r="M75" s="99">
        <f t="shared" si="78"/>
        <v>0</v>
      </c>
      <c r="N75" s="99">
        <f t="shared" si="78"/>
        <v>0</v>
      </c>
      <c r="O75" s="99">
        <f t="shared" si="78"/>
        <v>0</v>
      </c>
      <c r="P75" s="99">
        <f t="shared" si="78"/>
        <v>-950.10943043654231</v>
      </c>
      <c r="Q75" s="99">
        <f t="shared" si="78"/>
        <v>-2292.4392778608708</v>
      </c>
      <c r="R75" s="99">
        <f t="shared" si="78"/>
        <v>-4954.4709291720483</v>
      </c>
      <c r="S75" s="99">
        <f t="shared" si="78"/>
        <v>-9591.2586062375922</v>
      </c>
      <c r="T75" s="99">
        <f t="shared" si="78"/>
        <v>-16631.67349369001</v>
      </c>
      <c r="U75" s="99">
        <f t="shared" si="78"/>
        <v>-25833.365886054969</v>
      </c>
      <c r="V75" s="99">
        <f t="shared" si="78"/>
        <v>-35942.880789164796</v>
      </c>
      <c r="W75" s="99">
        <f t="shared" si="78"/>
        <v>-44795.380999784604</v>
      </c>
      <c r="X75" s="99">
        <f t="shared" si="78"/>
        <v>-50008.420587598572</v>
      </c>
      <c r="Y75" s="99">
        <f t="shared" si="78"/>
        <v>-50008.420587598608</v>
      </c>
      <c r="Z75" s="99">
        <f t="shared" si="78"/>
        <v>-44795.380999784582</v>
      </c>
      <c r="AA75" s="99">
        <f t="shared" si="79"/>
        <v>-35942.880789164781</v>
      </c>
      <c r="AB75" s="99">
        <f t="shared" si="79"/>
        <v>-25833.365886055009</v>
      </c>
      <c r="AC75" s="99">
        <f t="shared" si="79"/>
        <v>-16631.673493689992</v>
      </c>
      <c r="AD75" s="99">
        <f t="shared" si="79"/>
        <v>-9591.2586062375703</v>
      </c>
      <c r="AE75" s="99">
        <f t="shared" si="79"/>
        <v>-4954.4709291720465</v>
      </c>
      <c r="AF75" s="99">
        <f t="shared" si="79"/>
        <v>-2292.4392778608608</v>
      </c>
      <c r="AG75" s="99">
        <f t="shared" si="79"/>
        <v>-950.10943043654925</v>
      </c>
      <c r="AH75" s="99">
        <f t="shared" si="79"/>
        <v>0</v>
      </c>
      <c r="AI75" s="99">
        <f t="shared" si="79"/>
        <v>0</v>
      </c>
      <c r="AJ75" s="99">
        <f t="shared" si="79"/>
        <v>0</v>
      </c>
      <c r="AK75" s="99">
        <f t="shared" si="79"/>
        <v>0</v>
      </c>
      <c r="AL75" s="99">
        <f t="shared" si="79"/>
        <v>0</v>
      </c>
      <c r="AM75" s="99">
        <f t="shared" si="79"/>
        <v>0</v>
      </c>
      <c r="AN75" s="99">
        <f t="shared" si="79"/>
        <v>0</v>
      </c>
      <c r="AO75" s="99">
        <f t="shared" si="79"/>
        <v>0</v>
      </c>
      <c r="AP75" s="99">
        <f t="shared" si="79"/>
        <v>0</v>
      </c>
      <c r="AQ75" s="99">
        <f t="shared" si="80"/>
        <v>0</v>
      </c>
      <c r="AR75" s="99">
        <f t="shared" si="80"/>
        <v>0</v>
      </c>
      <c r="AS75" s="99">
        <f t="shared" si="80"/>
        <v>0</v>
      </c>
      <c r="AT75" s="99">
        <f t="shared" si="80"/>
        <v>0</v>
      </c>
      <c r="AU75" s="99">
        <f t="shared" si="80"/>
        <v>0</v>
      </c>
      <c r="AV75" s="99">
        <f t="shared" si="80"/>
        <v>0</v>
      </c>
      <c r="AW75" s="99">
        <f t="shared" si="80"/>
        <v>0</v>
      </c>
      <c r="AX75" s="99">
        <f t="shared" si="80"/>
        <v>0</v>
      </c>
      <c r="AY75" s="99">
        <f t="shared" si="80"/>
        <v>0</v>
      </c>
      <c r="AZ75" s="99">
        <f t="shared" si="80"/>
        <v>0</v>
      </c>
      <c r="BA75" s="99">
        <f t="shared" si="80"/>
        <v>0</v>
      </c>
      <c r="BB75" s="99">
        <f t="shared" si="80"/>
        <v>0</v>
      </c>
      <c r="BC75" s="99">
        <f t="shared" si="81"/>
        <v>0</v>
      </c>
      <c r="BD75" s="99">
        <f t="shared" si="81"/>
        <v>0</v>
      </c>
      <c r="BE75" s="99">
        <f t="shared" si="81"/>
        <v>0</v>
      </c>
      <c r="BF75" s="99">
        <f t="shared" si="81"/>
        <v>0</v>
      </c>
      <c r="BG75" s="99">
        <f t="shared" si="81"/>
        <v>0</v>
      </c>
      <c r="BH75" s="99">
        <f t="shared" si="81"/>
        <v>0</v>
      </c>
      <c r="BI75" s="99">
        <f t="shared" si="81"/>
        <v>0</v>
      </c>
      <c r="BJ75" s="99">
        <f t="shared" si="81"/>
        <v>0</v>
      </c>
      <c r="BK75" s="99">
        <f t="shared" si="81"/>
        <v>0</v>
      </c>
      <c r="BL75" s="99">
        <f t="shared" si="81"/>
        <v>0</v>
      </c>
      <c r="BM75" s="99">
        <f t="shared" si="81"/>
        <v>0</v>
      </c>
      <c r="BN75" s="99">
        <f t="shared" si="81"/>
        <v>0</v>
      </c>
      <c r="BO75" s="99">
        <f t="shared" si="81"/>
        <v>0</v>
      </c>
      <c r="BP75" s="99">
        <f t="shared" si="81"/>
        <v>0</v>
      </c>
      <c r="BQ75" s="99">
        <f t="shared" si="81"/>
        <v>0</v>
      </c>
      <c r="BR75" s="99">
        <f t="shared" si="81"/>
        <v>0</v>
      </c>
      <c r="BS75" s="99">
        <f t="shared" si="81"/>
        <v>0</v>
      </c>
      <c r="BT75" s="99">
        <f t="shared" si="81"/>
        <v>0</v>
      </c>
      <c r="BU75" s="99">
        <f t="shared" si="81"/>
        <v>0</v>
      </c>
      <c r="BV75" s="99">
        <f t="shared" si="81"/>
        <v>0</v>
      </c>
      <c r="BW75" s="99">
        <f t="shared" si="81"/>
        <v>0</v>
      </c>
      <c r="BX75" s="99">
        <f t="shared" si="81"/>
        <v>0</v>
      </c>
      <c r="BY75" s="99">
        <f t="shared" si="81"/>
        <v>0</v>
      </c>
      <c r="BZ75" s="99">
        <f t="shared" si="81"/>
        <v>0</v>
      </c>
      <c r="CA75" s="99">
        <f t="shared" si="82"/>
        <v>0</v>
      </c>
      <c r="CB75" s="99">
        <f t="shared" si="82"/>
        <v>0</v>
      </c>
      <c r="CC75" s="99">
        <f t="shared" si="82"/>
        <v>0</v>
      </c>
      <c r="CD75" s="99">
        <f t="shared" si="82"/>
        <v>0</v>
      </c>
      <c r="CE75" s="99">
        <f t="shared" si="82"/>
        <v>0</v>
      </c>
      <c r="CF75" s="99">
        <f t="shared" si="82"/>
        <v>0</v>
      </c>
      <c r="CG75" s="99">
        <f t="shared" si="82"/>
        <v>0</v>
      </c>
      <c r="CH75" s="99">
        <f t="shared" si="82"/>
        <v>0</v>
      </c>
      <c r="CI75" s="99">
        <f t="shared" si="82"/>
        <v>0</v>
      </c>
      <c r="CJ75" s="99">
        <f t="shared" si="82"/>
        <v>0</v>
      </c>
      <c r="CK75" s="99">
        <f t="shared" si="82"/>
        <v>0</v>
      </c>
      <c r="CL75" s="99">
        <f t="shared" si="82"/>
        <v>0</v>
      </c>
      <c r="CM75" s="99">
        <f t="shared" si="82"/>
        <v>0</v>
      </c>
      <c r="CN75" s="99">
        <f t="shared" si="82"/>
        <v>0</v>
      </c>
      <c r="CO75" s="99">
        <f t="shared" si="82"/>
        <v>0</v>
      </c>
      <c r="CP75" s="99">
        <f t="shared" si="82"/>
        <v>0</v>
      </c>
      <c r="CQ75" s="99">
        <f t="shared" si="83"/>
        <v>0</v>
      </c>
      <c r="CR75" s="99">
        <f t="shared" si="83"/>
        <v>0</v>
      </c>
      <c r="CS75" s="99">
        <f t="shared" si="83"/>
        <v>0</v>
      </c>
      <c r="CT75" s="99">
        <f t="shared" si="83"/>
        <v>0</v>
      </c>
      <c r="CU75" s="99">
        <f t="shared" si="83"/>
        <v>0</v>
      </c>
    </row>
    <row r="76" spans="2:99" x14ac:dyDescent="0.25">
      <c r="B76" s="5" t="s">
        <v>173</v>
      </c>
      <c r="C76" s="7">
        <v>3.0000000000000001E-3</v>
      </c>
      <c r="D76" s="5" t="s">
        <v>167</v>
      </c>
      <c r="E76" s="5">
        <f t="shared" si="85"/>
        <v>286500</v>
      </c>
      <c r="H76" s="1" t="str">
        <f t="shared" si="84"/>
        <v>Civil Engineering</v>
      </c>
      <c r="I76" s="2">
        <f t="shared" si="77"/>
        <v>-286500</v>
      </c>
      <c r="K76" s="1">
        <f t="shared" si="78"/>
        <v>0</v>
      </c>
      <c r="L76" s="1">
        <f t="shared" si="78"/>
        <v>0</v>
      </c>
      <c r="M76" s="1">
        <f t="shared" si="78"/>
        <v>0</v>
      </c>
      <c r="N76" s="1">
        <f t="shared" si="78"/>
        <v>0</v>
      </c>
      <c r="O76" s="1">
        <f t="shared" si="78"/>
        <v>0</v>
      </c>
      <c r="P76" s="1">
        <f t="shared" si="78"/>
        <v>-712.58207282740671</v>
      </c>
      <c r="Q76" s="1">
        <f t="shared" si="78"/>
        <v>-1719.3294583956533</v>
      </c>
      <c r="R76" s="1">
        <f t="shared" si="78"/>
        <v>-3715.8531968790362</v>
      </c>
      <c r="S76" s="1">
        <f t="shared" si="78"/>
        <v>-7193.4439546781941</v>
      </c>
      <c r="T76" s="1">
        <f t="shared" si="78"/>
        <v>-12473.755120267508</v>
      </c>
      <c r="U76" s="1">
        <f t="shared" si="78"/>
        <v>-19375.024414541225</v>
      </c>
      <c r="V76" s="1">
        <f t="shared" si="78"/>
        <v>-26957.160591873595</v>
      </c>
      <c r="W76" s="1">
        <f t="shared" si="78"/>
        <v>-33596.535749838447</v>
      </c>
      <c r="X76" s="1">
        <f t="shared" si="78"/>
        <v>-37506.315440698927</v>
      </c>
      <c r="Y76" s="1">
        <f t="shared" si="78"/>
        <v>-37506.315440698956</v>
      </c>
      <c r="Z76" s="1">
        <f t="shared" si="78"/>
        <v>-33596.53574983844</v>
      </c>
      <c r="AA76" s="1">
        <f t="shared" si="79"/>
        <v>-26957.160591873588</v>
      </c>
      <c r="AB76" s="1">
        <f t="shared" si="79"/>
        <v>-19375.024414541258</v>
      </c>
      <c r="AC76" s="1">
        <f t="shared" si="79"/>
        <v>-12473.755120267493</v>
      </c>
      <c r="AD76" s="1">
        <f t="shared" si="79"/>
        <v>-7193.4439546781787</v>
      </c>
      <c r="AE76" s="1">
        <f t="shared" si="79"/>
        <v>-3715.8531968790348</v>
      </c>
      <c r="AF76" s="1">
        <f t="shared" si="79"/>
        <v>-1719.3294583956458</v>
      </c>
      <c r="AG76" s="1">
        <f t="shared" si="79"/>
        <v>-712.58207282741193</v>
      </c>
      <c r="AH76" s="1">
        <f t="shared" si="79"/>
        <v>0</v>
      </c>
      <c r="AI76" s="1">
        <f t="shared" si="79"/>
        <v>0</v>
      </c>
      <c r="AJ76" s="1">
        <f t="shared" si="79"/>
        <v>0</v>
      </c>
      <c r="AK76" s="1">
        <f t="shared" si="79"/>
        <v>0</v>
      </c>
      <c r="AL76" s="1">
        <f t="shared" si="79"/>
        <v>0</v>
      </c>
      <c r="AM76" s="1">
        <f t="shared" si="79"/>
        <v>0</v>
      </c>
      <c r="AN76" s="1">
        <f t="shared" si="79"/>
        <v>0</v>
      </c>
      <c r="AO76" s="1">
        <f t="shared" si="79"/>
        <v>0</v>
      </c>
      <c r="AP76" s="1">
        <f t="shared" si="79"/>
        <v>0</v>
      </c>
      <c r="AQ76" s="1">
        <f t="shared" si="80"/>
        <v>0</v>
      </c>
      <c r="AR76" s="1">
        <f t="shared" si="80"/>
        <v>0</v>
      </c>
      <c r="AS76" s="1">
        <f t="shared" si="80"/>
        <v>0</v>
      </c>
      <c r="AT76" s="1">
        <f t="shared" si="80"/>
        <v>0</v>
      </c>
      <c r="AU76" s="1">
        <f t="shared" si="80"/>
        <v>0</v>
      </c>
      <c r="AV76" s="1">
        <f t="shared" si="80"/>
        <v>0</v>
      </c>
      <c r="AW76" s="1">
        <f t="shared" si="80"/>
        <v>0</v>
      </c>
      <c r="AX76" s="1">
        <f t="shared" si="80"/>
        <v>0</v>
      </c>
      <c r="AY76" s="1">
        <f t="shared" si="80"/>
        <v>0</v>
      </c>
      <c r="AZ76" s="1">
        <f t="shared" si="80"/>
        <v>0</v>
      </c>
      <c r="BA76" s="1">
        <f t="shared" si="80"/>
        <v>0</v>
      </c>
      <c r="BB76" s="1">
        <f t="shared" si="80"/>
        <v>0</v>
      </c>
      <c r="BC76" s="1">
        <f t="shared" si="81"/>
        <v>0</v>
      </c>
      <c r="BD76" s="1">
        <f t="shared" si="81"/>
        <v>0</v>
      </c>
      <c r="BE76" s="1">
        <f t="shared" si="81"/>
        <v>0</v>
      </c>
      <c r="BF76" s="1">
        <f t="shared" si="81"/>
        <v>0</v>
      </c>
      <c r="BG76" s="1">
        <f t="shared" si="81"/>
        <v>0</v>
      </c>
      <c r="BH76" s="1">
        <f t="shared" si="81"/>
        <v>0</v>
      </c>
      <c r="BI76" s="1">
        <f t="shared" si="81"/>
        <v>0</v>
      </c>
      <c r="BJ76" s="1">
        <f t="shared" si="81"/>
        <v>0</v>
      </c>
      <c r="BK76" s="1">
        <f t="shared" si="81"/>
        <v>0</v>
      </c>
      <c r="BL76" s="1">
        <f t="shared" si="81"/>
        <v>0</v>
      </c>
      <c r="BM76" s="1">
        <f t="shared" si="81"/>
        <v>0</v>
      </c>
      <c r="BN76" s="1">
        <f t="shared" si="81"/>
        <v>0</v>
      </c>
      <c r="BO76" s="1">
        <f t="shared" si="81"/>
        <v>0</v>
      </c>
      <c r="BP76" s="1">
        <f t="shared" si="81"/>
        <v>0</v>
      </c>
      <c r="BQ76" s="1">
        <f t="shared" si="81"/>
        <v>0</v>
      </c>
      <c r="BR76" s="1">
        <f t="shared" si="81"/>
        <v>0</v>
      </c>
      <c r="BS76" s="1">
        <f t="shared" si="81"/>
        <v>0</v>
      </c>
      <c r="BT76" s="1">
        <f t="shared" si="81"/>
        <v>0</v>
      </c>
      <c r="BU76" s="1">
        <f t="shared" si="81"/>
        <v>0</v>
      </c>
      <c r="BV76" s="1">
        <f t="shared" si="81"/>
        <v>0</v>
      </c>
      <c r="BW76" s="1">
        <f t="shared" si="81"/>
        <v>0</v>
      </c>
      <c r="BX76" s="1">
        <f t="shared" si="81"/>
        <v>0</v>
      </c>
      <c r="BY76" s="1">
        <f t="shared" si="81"/>
        <v>0</v>
      </c>
      <c r="BZ76" s="1">
        <f t="shared" si="81"/>
        <v>0</v>
      </c>
      <c r="CA76" s="1">
        <f t="shared" si="82"/>
        <v>0</v>
      </c>
      <c r="CB76" s="1">
        <f t="shared" si="82"/>
        <v>0</v>
      </c>
      <c r="CC76" s="1">
        <f t="shared" si="82"/>
        <v>0</v>
      </c>
      <c r="CD76" s="1">
        <f t="shared" si="82"/>
        <v>0</v>
      </c>
      <c r="CE76" s="1">
        <f t="shared" si="82"/>
        <v>0</v>
      </c>
      <c r="CF76" s="1">
        <f t="shared" si="82"/>
        <v>0</v>
      </c>
      <c r="CG76" s="1">
        <f t="shared" si="82"/>
        <v>0</v>
      </c>
      <c r="CH76" s="1">
        <f t="shared" si="82"/>
        <v>0</v>
      </c>
      <c r="CI76" s="1">
        <f t="shared" si="82"/>
        <v>0</v>
      </c>
      <c r="CJ76" s="1">
        <f t="shared" si="82"/>
        <v>0</v>
      </c>
      <c r="CK76" s="1">
        <f t="shared" si="82"/>
        <v>0</v>
      </c>
      <c r="CL76" s="1">
        <f t="shared" si="82"/>
        <v>0</v>
      </c>
      <c r="CM76" s="1">
        <f t="shared" si="82"/>
        <v>0</v>
      </c>
      <c r="CN76" s="1">
        <f t="shared" si="82"/>
        <v>0</v>
      </c>
      <c r="CO76" s="1">
        <f t="shared" si="82"/>
        <v>0</v>
      </c>
      <c r="CP76" s="1">
        <f t="shared" si="82"/>
        <v>0</v>
      </c>
      <c r="CQ76" s="1">
        <f t="shared" si="83"/>
        <v>0</v>
      </c>
      <c r="CR76" s="1">
        <f t="shared" si="83"/>
        <v>0</v>
      </c>
      <c r="CS76" s="1">
        <f t="shared" si="83"/>
        <v>0</v>
      </c>
      <c r="CT76" s="1">
        <f t="shared" si="83"/>
        <v>0</v>
      </c>
      <c r="CU76" s="1">
        <f t="shared" si="83"/>
        <v>0</v>
      </c>
    </row>
    <row r="77" spans="2:99" x14ac:dyDescent="0.25">
      <c r="B77" s="5" t="s">
        <v>174</v>
      </c>
      <c r="C77" s="7">
        <v>3.5000000000000001E-3</v>
      </c>
      <c r="D77" s="5" t="s">
        <v>167</v>
      </c>
      <c r="E77" s="5">
        <f t="shared" si="85"/>
        <v>334250</v>
      </c>
      <c r="H77" s="99" t="str">
        <f t="shared" si="84"/>
        <v>Quanity Surveyance</v>
      </c>
      <c r="I77" s="100">
        <f t="shared" si="77"/>
        <v>-334250</v>
      </c>
      <c r="J77" s="99"/>
      <c r="K77" s="99">
        <f t="shared" si="78"/>
        <v>0</v>
      </c>
      <c r="L77" s="99">
        <f t="shared" si="78"/>
        <v>0</v>
      </c>
      <c r="M77" s="99">
        <f t="shared" si="78"/>
        <v>0</v>
      </c>
      <c r="N77" s="99">
        <f t="shared" si="78"/>
        <v>0</v>
      </c>
      <c r="O77" s="99">
        <f t="shared" si="78"/>
        <v>0</v>
      </c>
      <c r="P77" s="99">
        <f t="shared" si="78"/>
        <v>-831.34575163197451</v>
      </c>
      <c r="Q77" s="99">
        <f t="shared" si="78"/>
        <v>-2005.8843681282622</v>
      </c>
      <c r="R77" s="99">
        <f t="shared" si="78"/>
        <v>-4335.162063025542</v>
      </c>
      <c r="S77" s="99">
        <f t="shared" si="78"/>
        <v>-8392.3512804578932</v>
      </c>
      <c r="T77" s="99">
        <f t="shared" si="78"/>
        <v>-14552.71430697876</v>
      </c>
      <c r="U77" s="99">
        <f t="shared" si="78"/>
        <v>-22604.195150298096</v>
      </c>
      <c r="V77" s="99">
        <f t="shared" si="78"/>
        <v>-31450.020690519195</v>
      </c>
      <c r="W77" s="99">
        <f t="shared" si="78"/>
        <v>-39195.958374811526</v>
      </c>
      <c r="X77" s="99">
        <f t="shared" si="78"/>
        <v>-43757.368014148749</v>
      </c>
      <c r="Y77" s="99">
        <f t="shared" si="78"/>
        <v>-43757.368014148778</v>
      </c>
      <c r="Z77" s="99">
        <f t="shared" si="78"/>
        <v>-39195.958374811511</v>
      </c>
      <c r="AA77" s="99">
        <f t="shared" si="79"/>
        <v>-31450.020690519184</v>
      </c>
      <c r="AB77" s="99">
        <f t="shared" si="79"/>
        <v>-22604.195150298136</v>
      </c>
      <c r="AC77" s="99">
        <f t="shared" si="79"/>
        <v>-14552.714306978743</v>
      </c>
      <c r="AD77" s="99">
        <f t="shared" si="79"/>
        <v>-8392.351280457875</v>
      </c>
      <c r="AE77" s="99">
        <f t="shared" si="79"/>
        <v>-4335.1620630255411</v>
      </c>
      <c r="AF77" s="99">
        <f t="shared" si="79"/>
        <v>-2005.8843681282533</v>
      </c>
      <c r="AG77" s="99">
        <f t="shared" si="79"/>
        <v>-831.34575163198053</v>
      </c>
      <c r="AH77" s="99">
        <f t="shared" si="79"/>
        <v>0</v>
      </c>
      <c r="AI77" s="99">
        <f t="shared" si="79"/>
        <v>0</v>
      </c>
      <c r="AJ77" s="99">
        <f t="shared" si="79"/>
        <v>0</v>
      </c>
      <c r="AK77" s="99">
        <f t="shared" si="79"/>
        <v>0</v>
      </c>
      <c r="AL77" s="99">
        <f t="shared" si="79"/>
        <v>0</v>
      </c>
      <c r="AM77" s="99">
        <f t="shared" si="79"/>
        <v>0</v>
      </c>
      <c r="AN77" s="99">
        <f t="shared" si="79"/>
        <v>0</v>
      </c>
      <c r="AO77" s="99">
        <f t="shared" si="79"/>
        <v>0</v>
      </c>
      <c r="AP77" s="99">
        <f t="shared" si="79"/>
        <v>0</v>
      </c>
      <c r="AQ77" s="99">
        <f t="shared" si="80"/>
        <v>0</v>
      </c>
      <c r="AR77" s="99">
        <f t="shared" si="80"/>
        <v>0</v>
      </c>
      <c r="AS77" s="99">
        <f t="shared" si="80"/>
        <v>0</v>
      </c>
      <c r="AT77" s="99">
        <f t="shared" si="80"/>
        <v>0</v>
      </c>
      <c r="AU77" s="99">
        <f t="shared" si="80"/>
        <v>0</v>
      </c>
      <c r="AV77" s="99">
        <f t="shared" si="80"/>
        <v>0</v>
      </c>
      <c r="AW77" s="99">
        <f t="shared" si="80"/>
        <v>0</v>
      </c>
      <c r="AX77" s="99">
        <f t="shared" si="80"/>
        <v>0</v>
      </c>
      <c r="AY77" s="99">
        <f t="shared" si="80"/>
        <v>0</v>
      </c>
      <c r="AZ77" s="99">
        <f t="shared" si="80"/>
        <v>0</v>
      </c>
      <c r="BA77" s="99">
        <f t="shared" si="80"/>
        <v>0</v>
      </c>
      <c r="BB77" s="99">
        <f t="shared" si="80"/>
        <v>0</v>
      </c>
      <c r="BC77" s="99">
        <f t="shared" si="81"/>
        <v>0</v>
      </c>
      <c r="BD77" s="99">
        <f t="shared" si="81"/>
        <v>0</v>
      </c>
      <c r="BE77" s="99">
        <f t="shared" si="81"/>
        <v>0</v>
      </c>
      <c r="BF77" s="99">
        <f t="shared" si="81"/>
        <v>0</v>
      </c>
      <c r="BG77" s="99">
        <f t="shared" si="81"/>
        <v>0</v>
      </c>
      <c r="BH77" s="99">
        <f t="shared" si="81"/>
        <v>0</v>
      </c>
      <c r="BI77" s="99">
        <f t="shared" si="81"/>
        <v>0</v>
      </c>
      <c r="BJ77" s="99">
        <f t="shared" si="81"/>
        <v>0</v>
      </c>
      <c r="BK77" s="99">
        <f t="shared" si="81"/>
        <v>0</v>
      </c>
      <c r="BL77" s="99">
        <f t="shared" si="81"/>
        <v>0</v>
      </c>
      <c r="BM77" s="99">
        <f t="shared" si="81"/>
        <v>0</v>
      </c>
      <c r="BN77" s="99">
        <f t="shared" si="81"/>
        <v>0</v>
      </c>
      <c r="BO77" s="99">
        <f t="shared" si="81"/>
        <v>0</v>
      </c>
      <c r="BP77" s="99">
        <f t="shared" si="81"/>
        <v>0</v>
      </c>
      <c r="BQ77" s="99">
        <f t="shared" si="81"/>
        <v>0</v>
      </c>
      <c r="BR77" s="99">
        <f t="shared" si="81"/>
        <v>0</v>
      </c>
      <c r="BS77" s="99">
        <f t="shared" si="81"/>
        <v>0</v>
      </c>
      <c r="BT77" s="99">
        <f t="shared" si="81"/>
        <v>0</v>
      </c>
      <c r="BU77" s="99">
        <f t="shared" si="81"/>
        <v>0</v>
      </c>
      <c r="BV77" s="99">
        <f t="shared" si="81"/>
        <v>0</v>
      </c>
      <c r="BW77" s="99">
        <f t="shared" si="81"/>
        <v>0</v>
      </c>
      <c r="BX77" s="99">
        <f t="shared" si="81"/>
        <v>0</v>
      </c>
      <c r="BY77" s="99">
        <f t="shared" si="81"/>
        <v>0</v>
      </c>
      <c r="BZ77" s="99">
        <f t="shared" si="81"/>
        <v>0</v>
      </c>
      <c r="CA77" s="99">
        <f t="shared" si="82"/>
        <v>0</v>
      </c>
      <c r="CB77" s="99">
        <f t="shared" si="82"/>
        <v>0</v>
      </c>
      <c r="CC77" s="99">
        <f t="shared" si="82"/>
        <v>0</v>
      </c>
      <c r="CD77" s="99">
        <f t="shared" si="82"/>
        <v>0</v>
      </c>
      <c r="CE77" s="99">
        <f t="shared" si="82"/>
        <v>0</v>
      </c>
      <c r="CF77" s="99">
        <f t="shared" si="82"/>
        <v>0</v>
      </c>
      <c r="CG77" s="99">
        <f t="shared" si="82"/>
        <v>0</v>
      </c>
      <c r="CH77" s="99">
        <f t="shared" si="82"/>
        <v>0</v>
      </c>
      <c r="CI77" s="99">
        <f t="shared" si="82"/>
        <v>0</v>
      </c>
      <c r="CJ77" s="99">
        <f t="shared" si="82"/>
        <v>0</v>
      </c>
      <c r="CK77" s="99">
        <f t="shared" si="82"/>
        <v>0</v>
      </c>
      <c r="CL77" s="99">
        <f t="shared" si="82"/>
        <v>0</v>
      </c>
      <c r="CM77" s="99">
        <f t="shared" si="82"/>
        <v>0</v>
      </c>
      <c r="CN77" s="99">
        <f t="shared" si="82"/>
        <v>0</v>
      </c>
      <c r="CO77" s="99">
        <f t="shared" si="82"/>
        <v>0</v>
      </c>
      <c r="CP77" s="99">
        <f t="shared" si="82"/>
        <v>0</v>
      </c>
      <c r="CQ77" s="99">
        <f t="shared" si="83"/>
        <v>0</v>
      </c>
      <c r="CR77" s="99">
        <f t="shared" si="83"/>
        <v>0</v>
      </c>
      <c r="CS77" s="99">
        <f t="shared" si="83"/>
        <v>0</v>
      </c>
      <c r="CT77" s="99">
        <f t="shared" si="83"/>
        <v>0</v>
      </c>
      <c r="CU77" s="99">
        <f t="shared" si="83"/>
        <v>0</v>
      </c>
    </row>
    <row r="78" spans="2:99" x14ac:dyDescent="0.25">
      <c r="B78" s="5" t="s">
        <v>206</v>
      </c>
      <c r="C78" s="6">
        <v>250</v>
      </c>
      <c r="D78" s="5" t="s">
        <v>9</v>
      </c>
      <c r="E78" s="5">
        <f>C78*'Accom_Phase Schedule'!$C$45</f>
        <v>125000</v>
      </c>
      <c r="H78" s="1" t="str">
        <f t="shared" si="84"/>
        <v>BER</v>
      </c>
      <c r="I78" s="2">
        <f t="shared" si="77"/>
        <v>-125000</v>
      </c>
      <c r="K78" s="1">
        <f t="shared" si="78"/>
        <v>0</v>
      </c>
      <c r="L78" s="1">
        <f t="shared" si="78"/>
        <v>0</v>
      </c>
      <c r="M78" s="1">
        <f t="shared" si="78"/>
        <v>0</v>
      </c>
      <c r="N78" s="1">
        <f t="shared" si="78"/>
        <v>0</v>
      </c>
      <c r="O78" s="1">
        <f t="shared" si="78"/>
        <v>0</v>
      </c>
      <c r="P78" s="1">
        <f t="shared" si="78"/>
        <v>-310.89968273447062</v>
      </c>
      <c r="Q78" s="1">
        <f t="shared" si="78"/>
        <v>-750.14374275552063</v>
      </c>
      <c r="R78" s="1">
        <f t="shared" si="78"/>
        <v>-1621.227398289283</v>
      </c>
      <c r="S78" s="1">
        <f t="shared" si="78"/>
        <v>-3138.5008528264375</v>
      </c>
      <c r="T78" s="1">
        <f t="shared" si="78"/>
        <v>-5442.301535893328</v>
      </c>
      <c r="U78" s="1">
        <f t="shared" si="78"/>
        <v>-8453.3265333949512</v>
      </c>
      <c r="V78" s="1">
        <f t="shared" si="78"/>
        <v>-11761.413870799997</v>
      </c>
      <c r="W78" s="1">
        <f t="shared" si="78"/>
        <v>-14658.174410924281</v>
      </c>
      <c r="X78" s="1">
        <f t="shared" si="78"/>
        <v>-16364.011972381732</v>
      </c>
      <c r="Y78" s="1">
        <f t="shared" si="78"/>
        <v>-16364.011972381742</v>
      </c>
      <c r="Z78" s="1">
        <f t="shared" si="78"/>
        <v>-14658.174410924275</v>
      </c>
      <c r="AA78" s="1">
        <f t="shared" si="79"/>
        <v>-11761.413870799995</v>
      </c>
      <c r="AB78" s="1">
        <f t="shared" si="79"/>
        <v>-8453.3265333949639</v>
      </c>
      <c r="AC78" s="1">
        <f t="shared" si="79"/>
        <v>-5442.3015358933217</v>
      </c>
      <c r="AD78" s="1">
        <f t="shared" si="79"/>
        <v>-3138.5008528264302</v>
      </c>
      <c r="AE78" s="1">
        <f t="shared" si="79"/>
        <v>-1621.2273982892823</v>
      </c>
      <c r="AF78" s="1">
        <f t="shared" si="79"/>
        <v>-750.14374275551734</v>
      </c>
      <c r="AG78" s="1">
        <f t="shared" si="79"/>
        <v>-310.89968273447289</v>
      </c>
      <c r="AH78" s="1">
        <f t="shared" si="79"/>
        <v>0</v>
      </c>
      <c r="AI78" s="1">
        <f t="shared" si="79"/>
        <v>0</v>
      </c>
      <c r="AJ78" s="1">
        <f t="shared" si="79"/>
        <v>0</v>
      </c>
      <c r="AK78" s="1">
        <f t="shared" si="79"/>
        <v>0</v>
      </c>
      <c r="AL78" s="1">
        <f t="shared" si="79"/>
        <v>0</v>
      </c>
      <c r="AM78" s="1">
        <f t="shared" si="79"/>
        <v>0</v>
      </c>
      <c r="AN78" s="1">
        <f t="shared" si="79"/>
        <v>0</v>
      </c>
      <c r="AO78" s="1">
        <f t="shared" si="79"/>
        <v>0</v>
      </c>
      <c r="AP78" s="1">
        <f t="shared" si="79"/>
        <v>0</v>
      </c>
      <c r="AQ78" s="1">
        <f t="shared" si="80"/>
        <v>0</v>
      </c>
      <c r="AR78" s="1">
        <f t="shared" si="80"/>
        <v>0</v>
      </c>
      <c r="AS78" s="1">
        <f t="shared" si="80"/>
        <v>0</v>
      </c>
      <c r="AT78" s="1">
        <f t="shared" si="80"/>
        <v>0</v>
      </c>
      <c r="AU78" s="1">
        <f t="shared" si="80"/>
        <v>0</v>
      </c>
      <c r="AV78" s="1">
        <f t="shared" si="80"/>
        <v>0</v>
      </c>
      <c r="AW78" s="1">
        <f t="shared" si="80"/>
        <v>0</v>
      </c>
      <c r="AX78" s="1">
        <f t="shared" si="80"/>
        <v>0</v>
      </c>
      <c r="AY78" s="1">
        <f t="shared" si="80"/>
        <v>0</v>
      </c>
      <c r="AZ78" s="1">
        <f t="shared" si="80"/>
        <v>0</v>
      </c>
      <c r="BA78" s="1">
        <f t="shared" si="80"/>
        <v>0</v>
      </c>
      <c r="BB78" s="1">
        <f t="shared" si="80"/>
        <v>0</v>
      </c>
      <c r="BC78" s="1">
        <f t="shared" si="81"/>
        <v>0</v>
      </c>
      <c r="BD78" s="1">
        <f t="shared" si="81"/>
        <v>0</v>
      </c>
      <c r="BE78" s="1">
        <f t="shared" si="81"/>
        <v>0</v>
      </c>
      <c r="BF78" s="1">
        <f t="shared" si="81"/>
        <v>0</v>
      </c>
      <c r="BG78" s="1">
        <f t="shared" si="81"/>
        <v>0</v>
      </c>
      <c r="BH78" s="1">
        <f t="shared" si="81"/>
        <v>0</v>
      </c>
      <c r="BI78" s="1">
        <f t="shared" si="81"/>
        <v>0</v>
      </c>
      <c r="BJ78" s="1">
        <f t="shared" si="81"/>
        <v>0</v>
      </c>
      <c r="BK78" s="1">
        <f t="shared" si="81"/>
        <v>0</v>
      </c>
      <c r="BL78" s="1">
        <f t="shared" si="81"/>
        <v>0</v>
      </c>
      <c r="BM78" s="1">
        <f t="shared" si="81"/>
        <v>0</v>
      </c>
      <c r="BN78" s="1">
        <f t="shared" si="81"/>
        <v>0</v>
      </c>
      <c r="BO78" s="1">
        <f t="shared" si="81"/>
        <v>0</v>
      </c>
      <c r="BP78" s="1">
        <f t="shared" si="81"/>
        <v>0</v>
      </c>
      <c r="BQ78" s="1">
        <f t="shared" si="81"/>
        <v>0</v>
      </c>
      <c r="BR78" s="1">
        <f t="shared" si="81"/>
        <v>0</v>
      </c>
      <c r="BS78" s="1">
        <f t="shared" si="81"/>
        <v>0</v>
      </c>
      <c r="BT78" s="1">
        <f t="shared" si="81"/>
        <v>0</v>
      </c>
      <c r="BU78" s="1">
        <f t="shared" si="81"/>
        <v>0</v>
      </c>
      <c r="BV78" s="1">
        <f t="shared" si="81"/>
        <v>0</v>
      </c>
      <c r="BW78" s="1">
        <f t="shared" si="81"/>
        <v>0</v>
      </c>
      <c r="BX78" s="1">
        <f t="shared" si="81"/>
        <v>0</v>
      </c>
      <c r="BY78" s="1">
        <f t="shared" si="81"/>
        <v>0</v>
      </c>
      <c r="BZ78" s="1">
        <f t="shared" si="81"/>
        <v>0</v>
      </c>
      <c r="CA78" s="1">
        <f t="shared" si="82"/>
        <v>0</v>
      </c>
      <c r="CB78" s="1">
        <f t="shared" si="82"/>
        <v>0</v>
      </c>
      <c r="CC78" s="1">
        <f t="shared" si="82"/>
        <v>0</v>
      </c>
      <c r="CD78" s="1">
        <f t="shared" si="82"/>
        <v>0</v>
      </c>
      <c r="CE78" s="1">
        <f t="shared" si="82"/>
        <v>0</v>
      </c>
      <c r="CF78" s="1">
        <f t="shared" si="82"/>
        <v>0</v>
      </c>
      <c r="CG78" s="1">
        <f t="shared" si="82"/>
        <v>0</v>
      </c>
      <c r="CH78" s="1">
        <f t="shared" si="82"/>
        <v>0</v>
      </c>
      <c r="CI78" s="1">
        <f t="shared" si="82"/>
        <v>0</v>
      </c>
      <c r="CJ78" s="1">
        <f t="shared" si="82"/>
        <v>0</v>
      </c>
      <c r="CK78" s="1">
        <f t="shared" si="82"/>
        <v>0</v>
      </c>
      <c r="CL78" s="1">
        <f t="shared" si="82"/>
        <v>0</v>
      </c>
      <c r="CM78" s="1">
        <f t="shared" si="82"/>
        <v>0</v>
      </c>
      <c r="CN78" s="1">
        <f t="shared" si="82"/>
        <v>0</v>
      </c>
      <c r="CO78" s="1">
        <f t="shared" si="82"/>
        <v>0</v>
      </c>
      <c r="CP78" s="1">
        <f t="shared" si="82"/>
        <v>0</v>
      </c>
      <c r="CQ78" s="1">
        <f t="shared" si="83"/>
        <v>0</v>
      </c>
      <c r="CR78" s="1">
        <f t="shared" si="83"/>
        <v>0</v>
      </c>
      <c r="CS78" s="1">
        <f t="shared" si="83"/>
        <v>0</v>
      </c>
      <c r="CT78" s="1">
        <f t="shared" si="83"/>
        <v>0</v>
      </c>
      <c r="CU78" s="1">
        <f t="shared" si="83"/>
        <v>0</v>
      </c>
    </row>
    <row r="79" spans="2:99" x14ac:dyDescent="0.25">
      <c r="B79" s="5" t="s">
        <v>207</v>
      </c>
      <c r="C79" s="6">
        <v>20000</v>
      </c>
      <c r="D79" s="5" t="s">
        <v>169</v>
      </c>
      <c r="E79" s="5">
        <f>C79</f>
        <v>20000</v>
      </c>
      <c r="H79" s="99" t="str">
        <f t="shared" si="84"/>
        <v>Archaeology</v>
      </c>
      <c r="I79" s="100">
        <f t="shared" si="77"/>
        <v>-20000.000000000004</v>
      </c>
      <c r="J79" s="99"/>
      <c r="K79" s="99">
        <f t="shared" si="78"/>
        <v>0</v>
      </c>
      <c r="L79" s="99">
        <f t="shared" si="78"/>
        <v>0</v>
      </c>
      <c r="M79" s="99">
        <f t="shared" si="78"/>
        <v>0</v>
      </c>
      <c r="N79" s="99">
        <f t="shared" si="78"/>
        <v>0</v>
      </c>
      <c r="O79" s="99">
        <f t="shared" si="78"/>
        <v>0</v>
      </c>
      <c r="P79" s="99">
        <f t="shared" si="78"/>
        <v>-49.743949237515302</v>
      </c>
      <c r="Q79" s="99">
        <f t="shared" si="78"/>
        <v>-120.02299884088329</v>
      </c>
      <c r="R79" s="99">
        <f t="shared" si="78"/>
        <v>-259.39638372628525</v>
      </c>
      <c r="S79" s="99">
        <f t="shared" si="78"/>
        <v>-502.16013645222995</v>
      </c>
      <c r="T79" s="99">
        <f t="shared" si="78"/>
        <v>-870.76824574293244</v>
      </c>
      <c r="U79" s="99">
        <f t="shared" si="78"/>
        <v>-1352.532245343192</v>
      </c>
      <c r="V79" s="99">
        <f t="shared" si="78"/>
        <v>-1881.8262193279998</v>
      </c>
      <c r="W79" s="99">
        <f t="shared" si="78"/>
        <v>-2345.3079057478849</v>
      </c>
      <c r="X79" s="99">
        <f t="shared" si="78"/>
        <v>-2618.2419155810771</v>
      </c>
      <c r="Y79" s="99">
        <f t="shared" si="78"/>
        <v>-2618.241915581079</v>
      </c>
      <c r="Z79" s="99">
        <f t="shared" si="78"/>
        <v>-2345.307905747884</v>
      </c>
      <c r="AA79" s="99">
        <f t="shared" si="79"/>
        <v>-1881.8262193279991</v>
      </c>
      <c r="AB79" s="99">
        <f t="shared" si="79"/>
        <v>-1352.5322453431943</v>
      </c>
      <c r="AC79" s="99">
        <f t="shared" si="79"/>
        <v>-870.76824574293153</v>
      </c>
      <c r="AD79" s="99">
        <f t="shared" si="79"/>
        <v>-502.16013645222887</v>
      </c>
      <c r="AE79" s="99">
        <f t="shared" si="79"/>
        <v>-259.39638372628514</v>
      </c>
      <c r="AF79" s="99">
        <f t="shared" si="79"/>
        <v>-120.02299884088278</v>
      </c>
      <c r="AG79" s="99">
        <f t="shared" si="79"/>
        <v>-49.743949237515665</v>
      </c>
      <c r="AH79" s="99">
        <f t="shared" si="79"/>
        <v>0</v>
      </c>
      <c r="AI79" s="99">
        <f t="shared" si="79"/>
        <v>0</v>
      </c>
      <c r="AJ79" s="99">
        <f t="shared" si="79"/>
        <v>0</v>
      </c>
      <c r="AK79" s="99">
        <f t="shared" si="79"/>
        <v>0</v>
      </c>
      <c r="AL79" s="99">
        <f t="shared" si="79"/>
        <v>0</v>
      </c>
      <c r="AM79" s="99">
        <f t="shared" si="79"/>
        <v>0</v>
      </c>
      <c r="AN79" s="99">
        <f t="shared" si="79"/>
        <v>0</v>
      </c>
      <c r="AO79" s="99">
        <f t="shared" si="79"/>
        <v>0</v>
      </c>
      <c r="AP79" s="99">
        <f t="shared" si="79"/>
        <v>0</v>
      </c>
      <c r="AQ79" s="99">
        <f t="shared" si="80"/>
        <v>0</v>
      </c>
      <c r="AR79" s="99">
        <f t="shared" si="80"/>
        <v>0</v>
      </c>
      <c r="AS79" s="99">
        <f t="shared" si="80"/>
        <v>0</v>
      </c>
      <c r="AT79" s="99">
        <f t="shared" si="80"/>
        <v>0</v>
      </c>
      <c r="AU79" s="99">
        <f t="shared" si="80"/>
        <v>0</v>
      </c>
      <c r="AV79" s="99">
        <f t="shared" si="80"/>
        <v>0</v>
      </c>
      <c r="AW79" s="99">
        <f t="shared" si="80"/>
        <v>0</v>
      </c>
      <c r="AX79" s="99">
        <f t="shared" si="80"/>
        <v>0</v>
      </c>
      <c r="AY79" s="99">
        <f t="shared" si="80"/>
        <v>0</v>
      </c>
      <c r="AZ79" s="99">
        <f t="shared" si="80"/>
        <v>0</v>
      </c>
      <c r="BA79" s="99">
        <f t="shared" si="80"/>
        <v>0</v>
      </c>
      <c r="BB79" s="99">
        <f t="shared" si="80"/>
        <v>0</v>
      </c>
      <c r="BC79" s="99">
        <f t="shared" si="81"/>
        <v>0</v>
      </c>
      <c r="BD79" s="99">
        <f t="shared" si="81"/>
        <v>0</v>
      </c>
      <c r="BE79" s="99">
        <f t="shared" si="81"/>
        <v>0</v>
      </c>
      <c r="BF79" s="99">
        <f t="shared" si="81"/>
        <v>0</v>
      </c>
      <c r="BG79" s="99">
        <f t="shared" si="81"/>
        <v>0</v>
      </c>
      <c r="BH79" s="99">
        <f t="shared" si="81"/>
        <v>0</v>
      </c>
      <c r="BI79" s="99">
        <f t="shared" si="81"/>
        <v>0</v>
      </c>
      <c r="BJ79" s="99">
        <f t="shared" si="81"/>
        <v>0</v>
      </c>
      <c r="BK79" s="99">
        <f t="shared" si="81"/>
        <v>0</v>
      </c>
      <c r="BL79" s="99">
        <f t="shared" si="81"/>
        <v>0</v>
      </c>
      <c r="BM79" s="99">
        <f t="shared" si="81"/>
        <v>0</v>
      </c>
      <c r="BN79" s="99">
        <f t="shared" si="81"/>
        <v>0</v>
      </c>
      <c r="BO79" s="99">
        <f t="shared" si="81"/>
        <v>0</v>
      </c>
      <c r="BP79" s="99">
        <f t="shared" si="81"/>
        <v>0</v>
      </c>
      <c r="BQ79" s="99">
        <f t="shared" si="81"/>
        <v>0</v>
      </c>
      <c r="BR79" s="99">
        <f t="shared" si="81"/>
        <v>0</v>
      </c>
      <c r="BS79" s="99">
        <f t="shared" si="81"/>
        <v>0</v>
      </c>
      <c r="BT79" s="99">
        <f t="shared" si="81"/>
        <v>0</v>
      </c>
      <c r="BU79" s="99">
        <f t="shared" si="81"/>
        <v>0</v>
      </c>
      <c r="BV79" s="99">
        <f t="shared" si="81"/>
        <v>0</v>
      </c>
      <c r="BW79" s="99">
        <f t="shared" si="81"/>
        <v>0</v>
      </c>
      <c r="BX79" s="99">
        <f t="shared" si="81"/>
        <v>0</v>
      </c>
      <c r="BY79" s="99">
        <f t="shared" si="81"/>
        <v>0</v>
      </c>
      <c r="BZ79" s="99">
        <f t="shared" si="81"/>
        <v>0</v>
      </c>
      <c r="CA79" s="99">
        <f t="shared" si="82"/>
        <v>0</v>
      </c>
      <c r="CB79" s="99">
        <f t="shared" si="82"/>
        <v>0</v>
      </c>
      <c r="CC79" s="99">
        <f t="shared" si="82"/>
        <v>0</v>
      </c>
      <c r="CD79" s="99">
        <f t="shared" si="82"/>
        <v>0</v>
      </c>
      <c r="CE79" s="99">
        <f t="shared" si="82"/>
        <v>0</v>
      </c>
      <c r="CF79" s="99">
        <f t="shared" si="82"/>
        <v>0</v>
      </c>
      <c r="CG79" s="99">
        <f t="shared" si="82"/>
        <v>0</v>
      </c>
      <c r="CH79" s="99">
        <f t="shared" si="82"/>
        <v>0</v>
      </c>
      <c r="CI79" s="99">
        <f t="shared" si="82"/>
        <v>0</v>
      </c>
      <c r="CJ79" s="99">
        <f t="shared" si="82"/>
        <v>0</v>
      </c>
      <c r="CK79" s="99">
        <f t="shared" si="82"/>
        <v>0</v>
      </c>
      <c r="CL79" s="99">
        <f t="shared" si="82"/>
        <v>0</v>
      </c>
      <c r="CM79" s="99">
        <f t="shared" si="82"/>
        <v>0</v>
      </c>
      <c r="CN79" s="99">
        <f t="shared" si="82"/>
        <v>0</v>
      </c>
      <c r="CO79" s="99">
        <f t="shared" si="82"/>
        <v>0</v>
      </c>
      <c r="CP79" s="99">
        <f t="shared" si="82"/>
        <v>0</v>
      </c>
      <c r="CQ79" s="99">
        <f t="shared" si="83"/>
        <v>0</v>
      </c>
      <c r="CR79" s="99">
        <f t="shared" si="83"/>
        <v>0</v>
      </c>
      <c r="CS79" s="99">
        <f t="shared" si="83"/>
        <v>0</v>
      </c>
      <c r="CT79" s="99">
        <f t="shared" si="83"/>
        <v>0</v>
      </c>
      <c r="CU79" s="99">
        <f t="shared" si="83"/>
        <v>0</v>
      </c>
    </row>
    <row r="80" spans="2:99" x14ac:dyDescent="0.25">
      <c r="B80" s="5" t="s">
        <v>208</v>
      </c>
      <c r="C80" s="6">
        <v>15000</v>
      </c>
      <c r="D80" s="5" t="s">
        <v>169</v>
      </c>
      <c r="E80" s="5">
        <f>C80</f>
        <v>15000</v>
      </c>
      <c r="H80" s="1" t="str">
        <f t="shared" si="84"/>
        <v>CBR Tests</v>
      </c>
      <c r="I80" s="2">
        <f t="shared" si="77"/>
        <v>-15000.000000000004</v>
      </c>
      <c r="K80" s="1">
        <f t="shared" si="78"/>
        <v>0</v>
      </c>
      <c r="L80" s="1">
        <f t="shared" si="78"/>
        <v>0</v>
      </c>
      <c r="M80" s="1">
        <f t="shared" si="78"/>
        <v>0</v>
      </c>
      <c r="N80" s="1">
        <f t="shared" si="78"/>
        <v>0</v>
      </c>
      <c r="O80" s="1">
        <f t="shared" si="78"/>
        <v>0</v>
      </c>
      <c r="P80" s="1">
        <f t="shared" si="78"/>
        <v>-37.307961928136478</v>
      </c>
      <c r="Q80" s="1">
        <f t="shared" si="78"/>
        <v>-90.017249130662478</v>
      </c>
      <c r="R80" s="1">
        <f t="shared" si="78"/>
        <v>-194.54728779471395</v>
      </c>
      <c r="S80" s="1">
        <f t="shared" si="78"/>
        <v>-376.62010233917249</v>
      </c>
      <c r="T80" s="1">
        <f t="shared" si="78"/>
        <v>-653.07618430719936</v>
      </c>
      <c r="U80" s="1">
        <f t="shared" si="78"/>
        <v>-1014.3991840073941</v>
      </c>
      <c r="V80" s="1">
        <f t="shared" si="78"/>
        <v>-1411.3696644959998</v>
      </c>
      <c r="W80" s="1">
        <f t="shared" si="78"/>
        <v>-1758.9809293109136</v>
      </c>
      <c r="X80" s="1">
        <f t="shared" si="78"/>
        <v>-1963.6814366858077</v>
      </c>
      <c r="Y80" s="1">
        <f t="shared" si="78"/>
        <v>-1963.6814366858091</v>
      </c>
      <c r="Z80" s="1">
        <f t="shared" si="78"/>
        <v>-1758.9809293109131</v>
      </c>
      <c r="AA80" s="1">
        <f t="shared" si="79"/>
        <v>-1411.3696644959994</v>
      </c>
      <c r="AB80" s="1">
        <f t="shared" si="79"/>
        <v>-1014.3991840073957</v>
      </c>
      <c r="AC80" s="1">
        <f t="shared" si="79"/>
        <v>-653.07618430719867</v>
      </c>
      <c r="AD80" s="1">
        <f t="shared" si="79"/>
        <v>-376.62010233917164</v>
      </c>
      <c r="AE80" s="1">
        <f t="shared" si="79"/>
        <v>-194.54728779471387</v>
      </c>
      <c r="AF80" s="1">
        <f t="shared" si="79"/>
        <v>-90.01724913066208</v>
      </c>
      <c r="AG80" s="1">
        <f t="shared" si="79"/>
        <v>-37.307961928136748</v>
      </c>
      <c r="AH80" s="1">
        <f t="shared" si="79"/>
        <v>0</v>
      </c>
      <c r="AI80" s="1">
        <f t="shared" si="79"/>
        <v>0</v>
      </c>
      <c r="AJ80" s="1">
        <f t="shared" si="79"/>
        <v>0</v>
      </c>
      <c r="AK80" s="1">
        <f t="shared" si="79"/>
        <v>0</v>
      </c>
      <c r="AL80" s="1">
        <f t="shared" si="79"/>
        <v>0</v>
      </c>
      <c r="AM80" s="1">
        <f t="shared" si="79"/>
        <v>0</v>
      </c>
      <c r="AN80" s="1">
        <f t="shared" si="79"/>
        <v>0</v>
      </c>
      <c r="AO80" s="1">
        <f t="shared" si="79"/>
        <v>0</v>
      </c>
      <c r="AP80" s="1">
        <f t="shared" si="79"/>
        <v>0</v>
      </c>
      <c r="AQ80" s="1">
        <f t="shared" si="80"/>
        <v>0</v>
      </c>
      <c r="AR80" s="1">
        <f t="shared" si="80"/>
        <v>0</v>
      </c>
      <c r="AS80" s="1">
        <f t="shared" si="80"/>
        <v>0</v>
      </c>
      <c r="AT80" s="1">
        <f t="shared" si="80"/>
        <v>0</v>
      </c>
      <c r="AU80" s="1">
        <f t="shared" si="80"/>
        <v>0</v>
      </c>
      <c r="AV80" s="1">
        <f t="shared" si="80"/>
        <v>0</v>
      </c>
      <c r="AW80" s="1">
        <f t="shared" si="80"/>
        <v>0</v>
      </c>
      <c r="AX80" s="1">
        <f t="shared" si="80"/>
        <v>0</v>
      </c>
      <c r="AY80" s="1">
        <f t="shared" si="80"/>
        <v>0</v>
      </c>
      <c r="AZ80" s="1">
        <f t="shared" si="80"/>
        <v>0</v>
      </c>
      <c r="BA80" s="1">
        <f t="shared" si="80"/>
        <v>0</v>
      </c>
      <c r="BB80" s="1">
        <f t="shared" si="80"/>
        <v>0</v>
      </c>
      <c r="BC80" s="1">
        <f t="shared" si="81"/>
        <v>0</v>
      </c>
      <c r="BD80" s="1">
        <f t="shared" si="81"/>
        <v>0</v>
      </c>
      <c r="BE80" s="1">
        <f t="shared" si="81"/>
        <v>0</v>
      </c>
      <c r="BF80" s="1">
        <f t="shared" si="81"/>
        <v>0</v>
      </c>
      <c r="BG80" s="1">
        <f t="shared" si="81"/>
        <v>0</v>
      </c>
      <c r="BH80" s="1">
        <f t="shared" si="81"/>
        <v>0</v>
      </c>
      <c r="BI80" s="1">
        <f t="shared" si="81"/>
        <v>0</v>
      </c>
      <c r="BJ80" s="1">
        <f t="shared" si="81"/>
        <v>0</v>
      </c>
      <c r="BK80" s="1">
        <f t="shared" si="81"/>
        <v>0</v>
      </c>
      <c r="BL80" s="1">
        <f t="shared" si="81"/>
        <v>0</v>
      </c>
      <c r="BM80" s="1">
        <f t="shared" si="81"/>
        <v>0</v>
      </c>
      <c r="BN80" s="1">
        <f t="shared" si="81"/>
        <v>0</v>
      </c>
      <c r="BO80" s="1">
        <f t="shared" si="81"/>
        <v>0</v>
      </c>
      <c r="BP80" s="1">
        <f t="shared" si="81"/>
        <v>0</v>
      </c>
      <c r="BQ80" s="1">
        <f t="shared" si="81"/>
        <v>0</v>
      </c>
      <c r="BR80" s="1">
        <f t="shared" si="81"/>
        <v>0</v>
      </c>
      <c r="BS80" s="1">
        <f t="shared" si="81"/>
        <v>0</v>
      </c>
      <c r="BT80" s="1">
        <f t="shared" si="81"/>
        <v>0</v>
      </c>
      <c r="BU80" s="1">
        <f t="shared" si="81"/>
        <v>0</v>
      </c>
      <c r="BV80" s="1">
        <f t="shared" si="81"/>
        <v>0</v>
      </c>
      <c r="BW80" s="1">
        <f t="shared" si="81"/>
        <v>0</v>
      </c>
      <c r="BX80" s="1">
        <f t="shared" si="81"/>
        <v>0</v>
      </c>
      <c r="BY80" s="1">
        <f t="shared" si="81"/>
        <v>0</v>
      </c>
      <c r="BZ80" s="1">
        <f t="shared" si="81"/>
        <v>0</v>
      </c>
      <c r="CA80" s="1">
        <f t="shared" si="82"/>
        <v>0</v>
      </c>
      <c r="CB80" s="1">
        <f t="shared" si="82"/>
        <v>0</v>
      </c>
      <c r="CC80" s="1">
        <f t="shared" si="82"/>
        <v>0</v>
      </c>
      <c r="CD80" s="1">
        <f t="shared" si="82"/>
        <v>0</v>
      </c>
      <c r="CE80" s="1">
        <f t="shared" si="82"/>
        <v>0</v>
      </c>
      <c r="CF80" s="1">
        <f t="shared" si="82"/>
        <v>0</v>
      </c>
      <c r="CG80" s="1">
        <f t="shared" si="82"/>
        <v>0</v>
      </c>
      <c r="CH80" s="1">
        <f t="shared" si="82"/>
        <v>0</v>
      </c>
      <c r="CI80" s="1">
        <f t="shared" si="82"/>
        <v>0</v>
      </c>
      <c r="CJ80" s="1">
        <f t="shared" si="82"/>
        <v>0</v>
      </c>
      <c r="CK80" s="1">
        <f t="shared" si="82"/>
        <v>0</v>
      </c>
      <c r="CL80" s="1">
        <f t="shared" si="82"/>
        <v>0</v>
      </c>
      <c r="CM80" s="1">
        <f t="shared" si="82"/>
        <v>0</v>
      </c>
      <c r="CN80" s="1">
        <f t="shared" si="82"/>
        <v>0</v>
      </c>
      <c r="CO80" s="1">
        <f t="shared" si="82"/>
        <v>0</v>
      </c>
      <c r="CP80" s="1">
        <f t="shared" si="82"/>
        <v>0</v>
      </c>
      <c r="CQ80" s="1">
        <f t="shared" si="83"/>
        <v>0</v>
      </c>
      <c r="CR80" s="1">
        <f t="shared" si="83"/>
        <v>0</v>
      </c>
      <c r="CS80" s="1">
        <f t="shared" si="83"/>
        <v>0</v>
      </c>
      <c r="CT80" s="1">
        <f t="shared" si="83"/>
        <v>0</v>
      </c>
      <c r="CU80" s="1">
        <f t="shared" si="83"/>
        <v>0</v>
      </c>
    </row>
    <row r="81" spans="2:99" x14ac:dyDescent="0.25">
      <c r="B81" s="5" t="s">
        <v>178</v>
      </c>
      <c r="C81" s="7">
        <v>0.01</v>
      </c>
      <c r="D81" s="5" t="s">
        <v>167</v>
      </c>
      <c r="E81" s="5">
        <f t="shared" ref="E81" si="86">C81*$E$66</f>
        <v>955000</v>
      </c>
      <c r="H81" s="99" t="str">
        <f t="shared" si="84"/>
        <v>Project Management</v>
      </c>
      <c r="I81" s="100">
        <f t="shared" si="77"/>
        <v>-955000.00000000012</v>
      </c>
      <c r="J81" s="99"/>
      <c r="K81" s="99">
        <f t="shared" si="78"/>
        <v>0</v>
      </c>
      <c r="L81" s="99">
        <f t="shared" si="78"/>
        <v>0</v>
      </c>
      <c r="M81" s="99">
        <f t="shared" si="78"/>
        <v>0</v>
      </c>
      <c r="N81" s="99">
        <f t="shared" si="78"/>
        <v>0</v>
      </c>
      <c r="O81" s="99">
        <f t="shared" si="78"/>
        <v>0</v>
      </c>
      <c r="P81" s="99">
        <f t="shared" si="78"/>
        <v>-2375.2735760913556</v>
      </c>
      <c r="Q81" s="99">
        <f t="shared" si="78"/>
        <v>-5731.098194652177</v>
      </c>
      <c r="R81" s="99">
        <f t="shared" si="78"/>
        <v>-12386.177322930122</v>
      </c>
      <c r="S81" s="99">
        <f t="shared" si="78"/>
        <v>-23978.14651559398</v>
      </c>
      <c r="T81" s="99">
        <f t="shared" si="78"/>
        <v>-41579.183734225029</v>
      </c>
      <c r="U81" s="99">
        <f t="shared" si="78"/>
        <v>-64583.41471513742</v>
      </c>
      <c r="V81" s="99">
        <f t="shared" si="78"/>
        <v>-89857.201972911993</v>
      </c>
      <c r="W81" s="99">
        <f t="shared" si="78"/>
        <v>-111988.45249946151</v>
      </c>
      <c r="X81" s="99">
        <f t="shared" si="78"/>
        <v>-125021.05146899643</v>
      </c>
      <c r="Y81" s="99">
        <f t="shared" si="78"/>
        <v>-125021.05146899651</v>
      </c>
      <c r="Z81" s="99">
        <f t="shared" si="78"/>
        <v>-111988.45249946146</v>
      </c>
      <c r="AA81" s="99">
        <f t="shared" si="79"/>
        <v>-89857.201972911964</v>
      </c>
      <c r="AB81" s="99">
        <f t="shared" si="79"/>
        <v>-64583.414715137529</v>
      </c>
      <c r="AC81" s="99">
        <f t="shared" si="79"/>
        <v>-41579.183734224978</v>
      </c>
      <c r="AD81" s="99">
        <f t="shared" si="79"/>
        <v>-23978.14651559393</v>
      </c>
      <c r="AE81" s="99">
        <f t="shared" si="79"/>
        <v>-12386.177322930116</v>
      </c>
      <c r="AF81" s="99">
        <f t="shared" si="79"/>
        <v>-5731.0981946521524</v>
      </c>
      <c r="AG81" s="99">
        <f t="shared" si="79"/>
        <v>-2375.2735760913729</v>
      </c>
      <c r="AH81" s="99">
        <f t="shared" si="79"/>
        <v>0</v>
      </c>
      <c r="AI81" s="99">
        <f t="shared" si="79"/>
        <v>0</v>
      </c>
      <c r="AJ81" s="99">
        <f t="shared" si="79"/>
        <v>0</v>
      </c>
      <c r="AK81" s="99">
        <f t="shared" si="79"/>
        <v>0</v>
      </c>
      <c r="AL81" s="99">
        <f t="shared" si="79"/>
        <v>0</v>
      </c>
      <c r="AM81" s="99">
        <f t="shared" si="79"/>
        <v>0</v>
      </c>
      <c r="AN81" s="99">
        <f t="shared" si="79"/>
        <v>0</v>
      </c>
      <c r="AO81" s="99">
        <f t="shared" si="79"/>
        <v>0</v>
      </c>
      <c r="AP81" s="99">
        <f t="shared" si="79"/>
        <v>0</v>
      </c>
      <c r="AQ81" s="99">
        <f t="shared" si="80"/>
        <v>0</v>
      </c>
      <c r="AR81" s="99">
        <f t="shared" si="80"/>
        <v>0</v>
      </c>
      <c r="AS81" s="99">
        <f t="shared" si="80"/>
        <v>0</v>
      </c>
      <c r="AT81" s="99">
        <f t="shared" si="80"/>
        <v>0</v>
      </c>
      <c r="AU81" s="99">
        <f t="shared" si="80"/>
        <v>0</v>
      </c>
      <c r="AV81" s="99">
        <f t="shared" si="80"/>
        <v>0</v>
      </c>
      <c r="AW81" s="99">
        <f t="shared" si="80"/>
        <v>0</v>
      </c>
      <c r="AX81" s="99">
        <f t="shared" si="80"/>
        <v>0</v>
      </c>
      <c r="AY81" s="99">
        <f t="shared" si="80"/>
        <v>0</v>
      </c>
      <c r="AZ81" s="99">
        <f t="shared" si="80"/>
        <v>0</v>
      </c>
      <c r="BA81" s="99">
        <f t="shared" si="80"/>
        <v>0</v>
      </c>
      <c r="BB81" s="99">
        <f t="shared" si="80"/>
        <v>0</v>
      </c>
      <c r="BC81" s="99">
        <f t="shared" si="81"/>
        <v>0</v>
      </c>
      <c r="BD81" s="99">
        <f t="shared" si="81"/>
        <v>0</v>
      </c>
      <c r="BE81" s="99">
        <f t="shared" si="81"/>
        <v>0</v>
      </c>
      <c r="BF81" s="99">
        <f t="shared" si="81"/>
        <v>0</v>
      </c>
      <c r="BG81" s="99">
        <f t="shared" si="81"/>
        <v>0</v>
      </c>
      <c r="BH81" s="99">
        <f t="shared" si="81"/>
        <v>0</v>
      </c>
      <c r="BI81" s="99">
        <f t="shared" si="81"/>
        <v>0</v>
      </c>
      <c r="BJ81" s="99">
        <f t="shared" si="81"/>
        <v>0</v>
      </c>
      <c r="BK81" s="99">
        <f t="shared" si="81"/>
        <v>0</v>
      </c>
      <c r="BL81" s="99">
        <f t="shared" si="81"/>
        <v>0</v>
      </c>
      <c r="BM81" s="99">
        <f t="shared" si="81"/>
        <v>0</v>
      </c>
      <c r="BN81" s="99">
        <f t="shared" si="81"/>
        <v>0</v>
      </c>
      <c r="BO81" s="99">
        <f t="shared" si="81"/>
        <v>0</v>
      </c>
      <c r="BP81" s="99">
        <f t="shared" si="81"/>
        <v>0</v>
      </c>
      <c r="BQ81" s="99">
        <f t="shared" si="81"/>
        <v>0</v>
      </c>
      <c r="BR81" s="99">
        <f t="shared" si="81"/>
        <v>0</v>
      </c>
      <c r="BS81" s="99">
        <f t="shared" si="81"/>
        <v>0</v>
      </c>
      <c r="BT81" s="99">
        <f t="shared" si="81"/>
        <v>0</v>
      </c>
      <c r="BU81" s="99">
        <f t="shared" si="81"/>
        <v>0</v>
      </c>
      <c r="BV81" s="99">
        <f t="shared" ref="BV81:BZ81" si="87">$E81*-BV$113</f>
        <v>0</v>
      </c>
      <c r="BW81" s="99">
        <f t="shared" si="87"/>
        <v>0</v>
      </c>
      <c r="BX81" s="99">
        <f t="shared" si="87"/>
        <v>0</v>
      </c>
      <c r="BY81" s="99">
        <f t="shared" si="87"/>
        <v>0</v>
      </c>
      <c r="BZ81" s="99">
        <f t="shared" si="87"/>
        <v>0</v>
      </c>
      <c r="CA81" s="99">
        <f t="shared" si="82"/>
        <v>0</v>
      </c>
      <c r="CB81" s="99">
        <f t="shared" si="82"/>
        <v>0</v>
      </c>
      <c r="CC81" s="99">
        <f t="shared" si="82"/>
        <v>0</v>
      </c>
      <c r="CD81" s="99">
        <f t="shared" si="82"/>
        <v>0</v>
      </c>
      <c r="CE81" s="99">
        <f t="shared" si="82"/>
        <v>0</v>
      </c>
      <c r="CF81" s="99">
        <f t="shared" si="82"/>
        <v>0</v>
      </c>
      <c r="CG81" s="99">
        <f t="shared" si="82"/>
        <v>0</v>
      </c>
      <c r="CH81" s="99">
        <f t="shared" si="82"/>
        <v>0</v>
      </c>
      <c r="CI81" s="99">
        <f t="shared" si="82"/>
        <v>0</v>
      </c>
      <c r="CJ81" s="99">
        <f t="shared" si="82"/>
        <v>0</v>
      </c>
      <c r="CK81" s="99">
        <f t="shared" si="82"/>
        <v>0</v>
      </c>
      <c r="CL81" s="99">
        <f t="shared" si="82"/>
        <v>0</v>
      </c>
      <c r="CM81" s="99">
        <f t="shared" si="82"/>
        <v>0</v>
      </c>
      <c r="CN81" s="99">
        <f t="shared" si="82"/>
        <v>0</v>
      </c>
      <c r="CO81" s="99">
        <f t="shared" si="82"/>
        <v>0</v>
      </c>
      <c r="CP81" s="99">
        <f t="shared" si="82"/>
        <v>0</v>
      </c>
      <c r="CQ81" s="99">
        <f t="shared" si="83"/>
        <v>0</v>
      </c>
      <c r="CR81" s="99">
        <f t="shared" si="83"/>
        <v>0</v>
      </c>
      <c r="CS81" s="99">
        <f t="shared" si="83"/>
        <v>0</v>
      </c>
      <c r="CT81" s="99">
        <f t="shared" si="83"/>
        <v>0</v>
      </c>
      <c r="CU81" s="99">
        <f t="shared" si="83"/>
        <v>0</v>
      </c>
    </row>
    <row r="82" spans="2:99" x14ac:dyDescent="0.25">
      <c r="B82" s="5"/>
      <c r="C82" s="5"/>
      <c r="D82" s="5"/>
      <c r="E82" s="5"/>
      <c r="H82" s="1">
        <f t="shared" si="84"/>
        <v>0</v>
      </c>
    </row>
    <row r="83" spans="2:99" x14ac:dyDescent="0.25">
      <c r="B83" s="8" t="s">
        <v>209</v>
      </c>
      <c r="C83" s="8"/>
      <c r="D83" s="8"/>
      <c r="E83" s="8">
        <f>SUM(E71:E82)</f>
        <v>3640250</v>
      </c>
      <c r="H83" s="8" t="s">
        <v>210</v>
      </c>
      <c r="I83" s="8">
        <f>SUM(I71:I82)</f>
        <v>-3640250</v>
      </c>
      <c r="J83" s="8"/>
      <c r="K83" s="8">
        <f>SUM(K71:K82)</f>
        <v>0</v>
      </c>
      <c r="L83" s="8">
        <f t="shared" ref="L83:BB83" si="88">SUM(L71:L82)</f>
        <v>0</v>
      </c>
      <c r="M83" s="8">
        <f t="shared" si="88"/>
        <v>0</v>
      </c>
      <c r="N83" s="8">
        <f t="shared" si="88"/>
        <v>0</v>
      </c>
      <c r="O83" s="8">
        <f t="shared" si="88"/>
        <v>0</v>
      </c>
      <c r="P83" s="8">
        <f t="shared" si="88"/>
        <v>-9054.0205605932533</v>
      </c>
      <c r="Q83" s="8">
        <f t="shared" si="88"/>
        <v>-21845.686076526268</v>
      </c>
      <c r="R83" s="8">
        <f t="shared" si="88"/>
        <v>-47213.384292980496</v>
      </c>
      <c r="S83" s="8">
        <f t="shared" si="88"/>
        <v>-91399.421836011519</v>
      </c>
      <c r="T83" s="8">
        <f t="shared" si="88"/>
        <v>-158490.70532828552</v>
      </c>
      <c r="U83" s="8">
        <f t="shared" si="88"/>
        <v>-246177.77530552776</v>
      </c>
      <c r="V83" s="8">
        <f t="shared" si="88"/>
        <v>-342515.89474543754</v>
      </c>
      <c r="W83" s="8">
        <f t="shared" si="88"/>
        <v>-426875.35519493686</v>
      </c>
      <c r="X83" s="8">
        <f t="shared" si="88"/>
        <v>-476552.75665970077</v>
      </c>
      <c r="Y83" s="8">
        <f t="shared" si="88"/>
        <v>-476552.75665970112</v>
      </c>
      <c r="Z83" s="8">
        <f t="shared" si="88"/>
        <v>-426875.35519493674</v>
      </c>
      <c r="AA83" s="8">
        <f t="shared" si="88"/>
        <v>-342515.89474543749</v>
      </c>
      <c r="AB83" s="8">
        <f t="shared" si="88"/>
        <v>-246177.77530552816</v>
      </c>
      <c r="AC83" s="8">
        <f t="shared" si="88"/>
        <v>-158490.70532828532</v>
      </c>
      <c r="AD83" s="8">
        <f t="shared" si="88"/>
        <v>-91399.421836011315</v>
      </c>
      <c r="AE83" s="8">
        <f t="shared" si="88"/>
        <v>-47213.384292980474</v>
      </c>
      <c r="AF83" s="8">
        <f t="shared" si="88"/>
        <v>-21845.686076526174</v>
      </c>
      <c r="AG83" s="8">
        <f t="shared" si="88"/>
        <v>-9054.0205605933206</v>
      </c>
      <c r="AH83" s="8">
        <f t="shared" si="88"/>
        <v>0</v>
      </c>
      <c r="AI83" s="8">
        <f t="shared" si="88"/>
        <v>0</v>
      </c>
      <c r="AJ83" s="8">
        <f t="shared" si="88"/>
        <v>0</v>
      </c>
      <c r="AK83" s="8">
        <f t="shared" si="88"/>
        <v>0</v>
      </c>
      <c r="AL83" s="8">
        <f t="shared" si="88"/>
        <v>0</v>
      </c>
      <c r="AM83" s="8">
        <f t="shared" si="88"/>
        <v>0</v>
      </c>
      <c r="AN83" s="8">
        <f t="shared" si="88"/>
        <v>0</v>
      </c>
      <c r="AO83" s="8">
        <f t="shared" si="88"/>
        <v>0</v>
      </c>
      <c r="AP83" s="8">
        <f t="shared" si="88"/>
        <v>0</v>
      </c>
      <c r="AQ83" s="8">
        <f t="shared" si="88"/>
        <v>0</v>
      </c>
      <c r="AR83" s="8">
        <f t="shared" si="88"/>
        <v>0</v>
      </c>
      <c r="AS83" s="8">
        <f t="shared" si="88"/>
        <v>0</v>
      </c>
      <c r="AT83" s="8">
        <f t="shared" si="88"/>
        <v>0</v>
      </c>
      <c r="AU83" s="8">
        <f t="shared" si="88"/>
        <v>0</v>
      </c>
      <c r="AV83" s="8">
        <f t="shared" si="88"/>
        <v>0</v>
      </c>
      <c r="AW83" s="8">
        <f t="shared" si="88"/>
        <v>0</v>
      </c>
      <c r="AX83" s="8">
        <f t="shared" si="88"/>
        <v>0</v>
      </c>
      <c r="AY83" s="8">
        <f t="shared" si="88"/>
        <v>0</v>
      </c>
      <c r="AZ83" s="8">
        <f t="shared" si="88"/>
        <v>0</v>
      </c>
      <c r="BA83" s="8">
        <f t="shared" si="88"/>
        <v>0</v>
      </c>
      <c r="BB83" s="8">
        <f t="shared" si="88"/>
        <v>0</v>
      </c>
      <c r="BC83" s="8">
        <f t="shared" ref="BC83:CA83" si="89">SUM(BC71:BC82)</f>
        <v>0</v>
      </c>
      <c r="BD83" s="8">
        <f t="shared" si="89"/>
        <v>0</v>
      </c>
      <c r="BE83" s="8">
        <f t="shared" si="89"/>
        <v>0</v>
      </c>
      <c r="BF83" s="8">
        <f t="shared" si="89"/>
        <v>0</v>
      </c>
      <c r="BG83" s="8">
        <f t="shared" si="89"/>
        <v>0</v>
      </c>
      <c r="BH83" s="8">
        <f t="shared" si="89"/>
        <v>0</v>
      </c>
      <c r="BI83" s="8">
        <f t="shared" si="89"/>
        <v>0</v>
      </c>
      <c r="BJ83" s="8">
        <f t="shared" si="89"/>
        <v>0</v>
      </c>
      <c r="BK83" s="8">
        <f t="shared" si="89"/>
        <v>0</v>
      </c>
      <c r="BL83" s="8">
        <f t="shared" si="89"/>
        <v>0</v>
      </c>
      <c r="BM83" s="8">
        <f t="shared" si="89"/>
        <v>0</v>
      </c>
      <c r="BN83" s="8">
        <f t="shared" si="89"/>
        <v>0</v>
      </c>
      <c r="BO83" s="8">
        <f t="shared" si="89"/>
        <v>0</v>
      </c>
      <c r="BP83" s="8">
        <f t="shared" si="89"/>
        <v>0</v>
      </c>
      <c r="BQ83" s="8">
        <f t="shared" si="89"/>
        <v>0</v>
      </c>
      <c r="BR83" s="8">
        <f t="shared" si="89"/>
        <v>0</v>
      </c>
      <c r="BS83" s="8">
        <f t="shared" si="89"/>
        <v>0</v>
      </c>
      <c r="BT83" s="8">
        <f t="shared" si="89"/>
        <v>0</v>
      </c>
      <c r="BU83" s="8">
        <f t="shared" si="89"/>
        <v>0</v>
      </c>
      <c r="BV83" s="8">
        <f t="shared" si="89"/>
        <v>0</v>
      </c>
      <c r="BW83" s="8">
        <f t="shared" si="89"/>
        <v>0</v>
      </c>
      <c r="BX83" s="8">
        <f t="shared" si="89"/>
        <v>0</v>
      </c>
      <c r="BY83" s="8">
        <f t="shared" si="89"/>
        <v>0</v>
      </c>
      <c r="BZ83" s="8">
        <f t="shared" si="89"/>
        <v>0</v>
      </c>
      <c r="CA83" s="8">
        <f t="shared" si="89"/>
        <v>0</v>
      </c>
      <c r="CB83" s="8">
        <f t="shared" ref="CB83:CU83" si="90">SUM(CB71:CB82)</f>
        <v>0</v>
      </c>
      <c r="CC83" s="8">
        <f t="shared" si="90"/>
        <v>0</v>
      </c>
      <c r="CD83" s="8">
        <f t="shared" si="90"/>
        <v>0</v>
      </c>
      <c r="CE83" s="8">
        <f t="shared" si="90"/>
        <v>0</v>
      </c>
      <c r="CF83" s="8">
        <f t="shared" si="90"/>
        <v>0</v>
      </c>
      <c r="CG83" s="8">
        <f t="shared" si="90"/>
        <v>0</v>
      </c>
      <c r="CH83" s="8">
        <f t="shared" si="90"/>
        <v>0</v>
      </c>
      <c r="CI83" s="8">
        <f t="shared" si="90"/>
        <v>0</v>
      </c>
      <c r="CJ83" s="8">
        <f t="shared" si="90"/>
        <v>0</v>
      </c>
      <c r="CK83" s="8">
        <f t="shared" si="90"/>
        <v>0</v>
      </c>
      <c r="CL83" s="8">
        <f t="shared" si="90"/>
        <v>0</v>
      </c>
      <c r="CM83" s="8">
        <f t="shared" si="90"/>
        <v>0</v>
      </c>
      <c r="CN83" s="8">
        <f t="shared" si="90"/>
        <v>0</v>
      </c>
      <c r="CO83" s="8">
        <f t="shared" si="90"/>
        <v>0</v>
      </c>
      <c r="CP83" s="8">
        <f t="shared" si="90"/>
        <v>0</v>
      </c>
      <c r="CQ83" s="8">
        <f t="shared" si="90"/>
        <v>0</v>
      </c>
      <c r="CR83" s="8">
        <f t="shared" si="90"/>
        <v>0</v>
      </c>
      <c r="CS83" s="8">
        <f t="shared" si="90"/>
        <v>0</v>
      </c>
      <c r="CT83" s="8">
        <f t="shared" si="90"/>
        <v>0</v>
      </c>
      <c r="CU83" s="8">
        <f t="shared" si="90"/>
        <v>0</v>
      </c>
    </row>
    <row r="85" spans="2:99" ht="15.75" x14ac:dyDescent="0.25">
      <c r="B85" s="42" t="s">
        <v>211</v>
      </c>
      <c r="C85" s="42"/>
      <c r="D85" s="42"/>
      <c r="E85" s="42"/>
      <c r="F85" s="34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</row>
    <row r="87" spans="2:99" x14ac:dyDescent="0.25">
      <c r="B87" s="8" t="s">
        <v>212</v>
      </c>
      <c r="C87" s="8"/>
      <c r="D87" s="8"/>
      <c r="E87" s="8">
        <f ca="1">E13+E23+E41+E54+E66+E83</f>
        <v>112320300</v>
      </c>
      <c r="H87" s="8" t="str">
        <f>B87</f>
        <v>Total Construction Cost</v>
      </c>
      <c r="I87" s="8">
        <f ca="1">SUM(K87:CU87)</f>
        <v>-112320300.00000001</v>
      </c>
      <c r="J87" s="8"/>
      <c r="K87" s="8">
        <f ca="1">K83+K66+K54+K41+K23+K13</f>
        <v>-18600</v>
      </c>
      <c r="L87" s="8">
        <f t="shared" ref="L87:BB87" ca="1" si="91">L83+L66+L54+L41+L23+L13</f>
        <v>-910662.5</v>
      </c>
      <c r="M87" s="8">
        <f t="shared" ca="1" si="91"/>
        <v>-910662.5</v>
      </c>
      <c r="N87" s="8">
        <f t="shared" ca="1" si="91"/>
        <v>-921662.5</v>
      </c>
      <c r="O87" s="8">
        <f t="shared" ca="1" si="91"/>
        <v>-910662.5</v>
      </c>
      <c r="P87" s="8">
        <f t="shared" ca="1" si="91"/>
        <v>-7222854.3876876943</v>
      </c>
      <c r="Q87" s="8">
        <f t="shared" ca="1" si="91"/>
        <v>-591051.19325907843</v>
      </c>
      <c r="R87" s="8">
        <f t="shared" ca="1" si="91"/>
        <v>-1237794.294637314</v>
      </c>
      <c r="S87" s="8">
        <f t="shared" ca="1" si="91"/>
        <v>-2395659.0478106169</v>
      </c>
      <c r="T87" s="8">
        <f t="shared" ca="1" si="91"/>
        <v>-4164740.032673988</v>
      </c>
      <c r="U87" s="8">
        <f t="shared" ca="1" si="91"/>
        <v>-6451519.450817422</v>
      </c>
      <c r="V87" s="8">
        <f t="shared" ca="1" si="91"/>
        <v>-8975993.6759126354</v>
      </c>
      <c r="W87" s="8">
        <f t="shared" ca="1" si="91"/>
        <v>-11204575.372813361</v>
      </c>
      <c r="X87" s="8">
        <f t="shared" ca="1" si="91"/>
        <v>-12488337.544387892</v>
      </c>
      <c r="Y87" s="8">
        <f t="shared" ca="1" si="91"/>
        <v>-12488337.544387899</v>
      </c>
      <c r="Z87" s="8">
        <f t="shared" ca="1" si="91"/>
        <v>-11197575.372813355</v>
      </c>
      <c r="AA87" s="8">
        <f t="shared" ca="1" si="91"/>
        <v>-8975993.6759126335</v>
      </c>
      <c r="AB87" s="8">
        <f t="shared" ca="1" si="91"/>
        <v>-6451519.4508174323</v>
      </c>
      <c r="AC87" s="8">
        <f t="shared" ca="1" si="91"/>
        <v>-4171740.0326739838</v>
      </c>
      <c r="AD87" s="8">
        <f t="shared" ca="1" si="91"/>
        <v>-2395659.0478106118</v>
      </c>
      <c r="AE87" s="8">
        <f t="shared" ca="1" si="91"/>
        <v>-2487794.294637314</v>
      </c>
      <c r="AF87" s="8">
        <f t="shared" ca="1" si="91"/>
        <v>-1834051.1932590757</v>
      </c>
      <c r="AG87" s="8">
        <f t="shared" ca="1" si="91"/>
        <v>-3912854.3876876961</v>
      </c>
      <c r="AH87" s="8">
        <f t="shared" ca="1" si="91"/>
        <v>0</v>
      </c>
      <c r="AI87" s="8">
        <f t="shared" ca="1" si="91"/>
        <v>0</v>
      </c>
      <c r="AJ87" s="8">
        <f t="shared" ca="1" si="91"/>
        <v>0</v>
      </c>
      <c r="AK87" s="8">
        <f t="shared" ca="1" si="91"/>
        <v>0</v>
      </c>
      <c r="AL87" s="8">
        <f t="shared" ca="1" si="91"/>
        <v>0</v>
      </c>
      <c r="AM87" s="8">
        <f t="shared" ca="1" si="91"/>
        <v>0</v>
      </c>
      <c r="AN87" s="8">
        <f t="shared" ca="1" si="91"/>
        <v>0</v>
      </c>
      <c r="AO87" s="8">
        <f t="shared" ca="1" si="91"/>
        <v>0</v>
      </c>
      <c r="AP87" s="8">
        <f t="shared" ca="1" si="91"/>
        <v>0</v>
      </c>
      <c r="AQ87" s="8">
        <f t="shared" ca="1" si="91"/>
        <v>0</v>
      </c>
      <c r="AR87" s="8">
        <f t="shared" ca="1" si="91"/>
        <v>0</v>
      </c>
      <c r="AS87" s="8">
        <f t="shared" ca="1" si="91"/>
        <v>0</v>
      </c>
      <c r="AT87" s="8">
        <f t="shared" ca="1" si="91"/>
        <v>0</v>
      </c>
      <c r="AU87" s="8">
        <f t="shared" ca="1" si="91"/>
        <v>0</v>
      </c>
      <c r="AV87" s="8">
        <f t="shared" ca="1" si="91"/>
        <v>0</v>
      </c>
      <c r="AW87" s="8">
        <f t="shared" ca="1" si="91"/>
        <v>0</v>
      </c>
      <c r="AX87" s="8">
        <f t="shared" ca="1" si="91"/>
        <v>0</v>
      </c>
      <c r="AY87" s="8">
        <f t="shared" ca="1" si="91"/>
        <v>0</v>
      </c>
      <c r="AZ87" s="8">
        <f t="shared" ca="1" si="91"/>
        <v>0</v>
      </c>
      <c r="BA87" s="8">
        <f t="shared" ca="1" si="91"/>
        <v>0</v>
      </c>
      <c r="BB87" s="8">
        <f t="shared" ca="1" si="91"/>
        <v>0</v>
      </c>
      <c r="BC87" s="8">
        <f t="shared" ref="BC87:CA87" ca="1" si="92">BC83+BC66+BC54+BC41+BC23+BC13</f>
        <v>0</v>
      </c>
      <c r="BD87" s="8">
        <f t="shared" ca="1" si="92"/>
        <v>0</v>
      </c>
      <c r="BE87" s="8">
        <f t="shared" ca="1" si="92"/>
        <v>0</v>
      </c>
      <c r="BF87" s="8">
        <f t="shared" ca="1" si="92"/>
        <v>0</v>
      </c>
      <c r="BG87" s="8">
        <f t="shared" ca="1" si="92"/>
        <v>0</v>
      </c>
      <c r="BH87" s="8">
        <f t="shared" ca="1" si="92"/>
        <v>0</v>
      </c>
      <c r="BI87" s="8">
        <f t="shared" ca="1" si="92"/>
        <v>0</v>
      </c>
      <c r="BJ87" s="8">
        <f t="shared" ca="1" si="92"/>
        <v>0</v>
      </c>
      <c r="BK87" s="8">
        <f t="shared" ca="1" si="92"/>
        <v>0</v>
      </c>
      <c r="BL87" s="8">
        <f t="shared" ca="1" si="92"/>
        <v>0</v>
      </c>
      <c r="BM87" s="8">
        <f t="shared" ca="1" si="92"/>
        <v>0</v>
      </c>
      <c r="BN87" s="8">
        <f t="shared" ca="1" si="92"/>
        <v>0</v>
      </c>
      <c r="BO87" s="8">
        <f t="shared" ca="1" si="92"/>
        <v>0</v>
      </c>
      <c r="BP87" s="8">
        <f t="shared" ca="1" si="92"/>
        <v>0</v>
      </c>
      <c r="BQ87" s="8">
        <f t="shared" ca="1" si="92"/>
        <v>0</v>
      </c>
      <c r="BR87" s="8">
        <f t="shared" ca="1" si="92"/>
        <v>0</v>
      </c>
      <c r="BS87" s="8">
        <f t="shared" ca="1" si="92"/>
        <v>0</v>
      </c>
      <c r="BT87" s="8">
        <f t="shared" ca="1" si="92"/>
        <v>0</v>
      </c>
      <c r="BU87" s="8">
        <f t="shared" ca="1" si="92"/>
        <v>0</v>
      </c>
      <c r="BV87" s="8">
        <f t="shared" ca="1" si="92"/>
        <v>0</v>
      </c>
      <c r="BW87" s="8">
        <f t="shared" ca="1" si="92"/>
        <v>0</v>
      </c>
      <c r="BX87" s="8">
        <f t="shared" ca="1" si="92"/>
        <v>0</v>
      </c>
      <c r="BY87" s="8">
        <f t="shared" ca="1" si="92"/>
        <v>0</v>
      </c>
      <c r="BZ87" s="8">
        <f t="shared" ca="1" si="92"/>
        <v>0</v>
      </c>
      <c r="CA87" s="8">
        <f t="shared" ca="1" si="92"/>
        <v>0</v>
      </c>
      <c r="CB87" s="8">
        <f t="shared" ref="CB87:CU87" ca="1" si="93">CB83+CB66+CB54+CB41+CB23+CB13</f>
        <v>0</v>
      </c>
      <c r="CC87" s="8">
        <f t="shared" ca="1" si="93"/>
        <v>0</v>
      </c>
      <c r="CD87" s="8">
        <f t="shared" ca="1" si="93"/>
        <v>0</v>
      </c>
      <c r="CE87" s="8">
        <f t="shared" ca="1" si="93"/>
        <v>0</v>
      </c>
      <c r="CF87" s="8">
        <f t="shared" ca="1" si="93"/>
        <v>0</v>
      </c>
      <c r="CG87" s="8">
        <f t="shared" ca="1" si="93"/>
        <v>0</v>
      </c>
      <c r="CH87" s="8">
        <f t="shared" ca="1" si="93"/>
        <v>0</v>
      </c>
      <c r="CI87" s="8">
        <f t="shared" ca="1" si="93"/>
        <v>0</v>
      </c>
      <c r="CJ87" s="8">
        <f t="shared" ca="1" si="93"/>
        <v>0</v>
      </c>
      <c r="CK87" s="8">
        <f t="shared" ca="1" si="93"/>
        <v>0</v>
      </c>
      <c r="CL87" s="8">
        <f t="shared" ca="1" si="93"/>
        <v>0</v>
      </c>
      <c r="CM87" s="8">
        <f t="shared" ca="1" si="93"/>
        <v>0</v>
      </c>
      <c r="CN87" s="8">
        <f t="shared" ca="1" si="93"/>
        <v>0</v>
      </c>
      <c r="CO87" s="8">
        <f t="shared" ca="1" si="93"/>
        <v>0</v>
      </c>
      <c r="CP87" s="8">
        <f t="shared" ca="1" si="93"/>
        <v>0</v>
      </c>
      <c r="CQ87" s="8">
        <f t="shared" ca="1" si="93"/>
        <v>0</v>
      </c>
      <c r="CR87" s="8">
        <f t="shared" ca="1" si="93"/>
        <v>0</v>
      </c>
      <c r="CS87" s="8">
        <f t="shared" ca="1" si="93"/>
        <v>0</v>
      </c>
      <c r="CT87" s="8">
        <f t="shared" ca="1" si="93"/>
        <v>0</v>
      </c>
      <c r="CU87" s="8">
        <f t="shared" ca="1" si="93"/>
        <v>0</v>
      </c>
    </row>
    <row r="88" spans="2:99" x14ac:dyDescent="0.25">
      <c r="B88" s="103"/>
      <c r="C88" s="103"/>
      <c r="D88" s="103"/>
      <c r="E88" s="103"/>
    </row>
    <row r="89" spans="2:99" x14ac:dyDescent="0.25">
      <c r="B89" s="5" t="s">
        <v>211</v>
      </c>
      <c r="C89" s="7">
        <v>7.4999999999999997E-2</v>
      </c>
      <c r="D89" s="5" t="s">
        <v>213</v>
      </c>
      <c r="E89" s="5">
        <f ca="1">E87*C89</f>
        <v>8424022.5</v>
      </c>
      <c r="H89" s="1" t="str">
        <f>B89</f>
        <v>Contingency</v>
      </c>
      <c r="I89" s="2">
        <f ca="1">SUM(K89:CU89)</f>
        <v>-8424022.5</v>
      </c>
      <c r="K89" s="1">
        <f ca="1">K87*$C$89</f>
        <v>-1395</v>
      </c>
      <c r="L89" s="1">
        <f t="shared" ref="L89:BB89" ca="1" si="94">L87*$C$89</f>
        <v>-68299.6875</v>
      </c>
      <c r="M89" s="1">
        <f t="shared" ca="1" si="94"/>
        <v>-68299.6875</v>
      </c>
      <c r="N89" s="1">
        <f t="shared" ca="1" si="94"/>
        <v>-69124.6875</v>
      </c>
      <c r="O89" s="1">
        <f t="shared" ca="1" si="94"/>
        <v>-68299.6875</v>
      </c>
      <c r="P89" s="1">
        <f t="shared" ca="1" si="94"/>
        <v>-541714.07907657709</v>
      </c>
      <c r="Q89" s="1">
        <f t="shared" ca="1" si="94"/>
        <v>-44328.839494430882</v>
      </c>
      <c r="R89" s="1">
        <f t="shared" ca="1" si="94"/>
        <v>-92834.572097798547</v>
      </c>
      <c r="S89" s="1">
        <f t="shared" ca="1" si="94"/>
        <v>-179674.42858579627</v>
      </c>
      <c r="T89" s="1">
        <f t="shared" ca="1" si="94"/>
        <v>-312355.5024505491</v>
      </c>
      <c r="U89" s="1">
        <f t="shared" ca="1" si="94"/>
        <v>-483863.95881130663</v>
      </c>
      <c r="V89" s="1">
        <f t="shared" ca="1" si="94"/>
        <v>-673199.52569344768</v>
      </c>
      <c r="W89" s="1">
        <f t="shared" ca="1" si="94"/>
        <v>-840343.15296100208</v>
      </c>
      <c r="X89" s="1">
        <f t="shared" ca="1" si="94"/>
        <v>-936625.31582909182</v>
      </c>
      <c r="Y89" s="1">
        <f t="shared" ca="1" si="94"/>
        <v>-936625.3158290924</v>
      </c>
      <c r="Z89" s="1">
        <f t="shared" ca="1" si="94"/>
        <v>-839818.15296100162</v>
      </c>
      <c r="AA89" s="1">
        <f t="shared" ca="1" si="94"/>
        <v>-673199.52569344745</v>
      </c>
      <c r="AB89" s="1">
        <f t="shared" ca="1" si="94"/>
        <v>-483863.95881130738</v>
      </c>
      <c r="AC89" s="1">
        <f t="shared" ca="1" si="94"/>
        <v>-312880.50245054875</v>
      </c>
      <c r="AD89" s="1">
        <f t="shared" ca="1" si="94"/>
        <v>-179674.42858579589</v>
      </c>
      <c r="AE89" s="1">
        <f t="shared" ca="1" si="94"/>
        <v>-186584.57209779855</v>
      </c>
      <c r="AF89" s="1">
        <f t="shared" ca="1" si="94"/>
        <v>-137553.83949443066</v>
      </c>
      <c r="AG89" s="1">
        <f t="shared" ca="1" si="94"/>
        <v>-293464.07907657721</v>
      </c>
      <c r="AH89" s="1">
        <f t="shared" ca="1" si="94"/>
        <v>0</v>
      </c>
      <c r="AI89" s="1">
        <f t="shared" ca="1" si="94"/>
        <v>0</v>
      </c>
      <c r="AJ89" s="1">
        <f t="shared" ca="1" si="94"/>
        <v>0</v>
      </c>
      <c r="AK89" s="1">
        <f t="shared" ca="1" si="94"/>
        <v>0</v>
      </c>
      <c r="AL89" s="1">
        <f t="shared" ca="1" si="94"/>
        <v>0</v>
      </c>
      <c r="AM89" s="1">
        <f t="shared" ca="1" si="94"/>
        <v>0</v>
      </c>
      <c r="AN89" s="1">
        <f t="shared" ca="1" si="94"/>
        <v>0</v>
      </c>
      <c r="AO89" s="1">
        <f t="shared" ca="1" si="94"/>
        <v>0</v>
      </c>
      <c r="AP89" s="1">
        <f t="shared" ca="1" si="94"/>
        <v>0</v>
      </c>
      <c r="AQ89" s="1">
        <f t="shared" ca="1" si="94"/>
        <v>0</v>
      </c>
      <c r="AR89" s="1">
        <f t="shared" ca="1" si="94"/>
        <v>0</v>
      </c>
      <c r="AS89" s="1">
        <f t="shared" ca="1" si="94"/>
        <v>0</v>
      </c>
      <c r="AT89" s="1">
        <f t="shared" ca="1" si="94"/>
        <v>0</v>
      </c>
      <c r="AU89" s="1">
        <f t="shared" ca="1" si="94"/>
        <v>0</v>
      </c>
      <c r="AV89" s="1">
        <f t="shared" ca="1" si="94"/>
        <v>0</v>
      </c>
      <c r="AW89" s="1">
        <f t="shared" ca="1" si="94"/>
        <v>0</v>
      </c>
      <c r="AX89" s="1">
        <f t="shared" ca="1" si="94"/>
        <v>0</v>
      </c>
      <c r="AY89" s="1">
        <f t="shared" ca="1" si="94"/>
        <v>0</v>
      </c>
      <c r="AZ89" s="1">
        <f t="shared" ca="1" si="94"/>
        <v>0</v>
      </c>
      <c r="BA89" s="1">
        <f t="shared" ca="1" si="94"/>
        <v>0</v>
      </c>
      <c r="BB89" s="1">
        <f t="shared" ca="1" si="94"/>
        <v>0</v>
      </c>
      <c r="BC89" s="1">
        <f t="shared" ref="BC89:CA89" ca="1" si="95">BC87*$C$89</f>
        <v>0</v>
      </c>
      <c r="BD89" s="1">
        <f t="shared" ca="1" si="95"/>
        <v>0</v>
      </c>
      <c r="BE89" s="1">
        <f t="shared" ca="1" si="95"/>
        <v>0</v>
      </c>
      <c r="BF89" s="1">
        <f t="shared" ca="1" si="95"/>
        <v>0</v>
      </c>
      <c r="BG89" s="1">
        <f t="shared" ca="1" si="95"/>
        <v>0</v>
      </c>
      <c r="BH89" s="1">
        <f t="shared" ca="1" si="95"/>
        <v>0</v>
      </c>
      <c r="BI89" s="1">
        <f t="shared" ca="1" si="95"/>
        <v>0</v>
      </c>
      <c r="BJ89" s="1">
        <f t="shared" ca="1" si="95"/>
        <v>0</v>
      </c>
      <c r="BK89" s="1">
        <f t="shared" ca="1" si="95"/>
        <v>0</v>
      </c>
      <c r="BL89" s="1">
        <f t="shared" ca="1" si="95"/>
        <v>0</v>
      </c>
      <c r="BM89" s="1">
        <f t="shared" ca="1" si="95"/>
        <v>0</v>
      </c>
      <c r="BN89" s="1">
        <f t="shared" ca="1" si="95"/>
        <v>0</v>
      </c>
      <c r="BO89" s="1">
        <f t="shared" ca="1" si="95"/>
        <v>0</v>
      </c>
      <c r="BP89" s="1">
        <f t="shared" ca="1" si="95"/>
        <v>0</v>
      </c>
      <c r="BQ89" s="1">
        <f t="shared" ca="1" si="95"/>
        <v>0</v>
      </c>
      <c r="BR89" s="1">
        <f t="shared" ca="1" si="95"/>
        <v>0</v>
      </c>
      <c r="BS89" s="1">
        <f t="shared" ca="1" si="95"/>
        <v>0</v>
      </c>
      <c r="BT89" s="1">
        <f t="shared" ca="1" si="95"/>
        <v>0</v>
      </c>
      <c r="BU89" s="1">
        <f t="shared" ca="1" si="95"/>
        <v>0</v>
      </c>
      <c r="BV89" s="1">
        <f t="shared" ca="1" si="95"/>
        <v>0</v>
      </c>
      <c r="BW89" s="1">
        <f t="shared" ca="1" si="95"/>
        <v>0</v>
      </c>
      <c r="BX89" s="1">
        <f t="shared" ca="1" si="95"/>
        <v>0</v>
      </c>
      <c r="BY89" s="1">
        <f t="shared" ca="1" si="95"/>
        <v>0</v>
      </c>
      <c r="BZ89" s="1">
        <f t="shared" ca="1" si="95"/>
        <v>0</v>
      </c>
      <c r="CA89" s="1">
        <f t="shared" ca="1" si="95"/>
        <v>0</v>
      </c>
      <c r="CB89" s="1">
        <f t="shared" ref="CB89:CU89" ca="1" si="96">CB87*$C$89</f>
        <v>0</v>
      </c>
      <c r="CC89" s="1">
        <f t="shared" ca="1" si="96"/>
        <v>0</v>
      </c>
      <c r="CD89" s="1">
        <f t="shared" ca="1" si="96"/>
        <v>0</v>
      </c>
      <c r="CE89" s="1">
        <f t="shared" ca="1" si="96"/>
        <v>0</v>
      </c>
      <c r="CF89" s="1">
        <f t="shared" ca="1" si="96"/>
        <v>0</v>
      </c>
      <c r="CG89" s="1">
        <f t="shared" ca="1" si="96"/>
        <v>0</v>
      </c>
      <c r="CH89" s="1">
        <f t="shared" ca="1" si="96"/>
        <v>0</v>
      </c>
      <c r="CI89" s="1">
        <f t="shared" ca="1" si="96"/>
        <v>0</v>
      </c>
      <c r="CJ89" s="1">
        <f t="shared" ca="1" si="96"/>
        <v>0</v>
      </c>
      <c r="CK89" s="1">
        <f t="shared" ca="1" si="96"/>
        <v>0</v>
      </c>
      <c r="CL89" s="1">
        <f t="shared" ca="1" si="96"/>
        <v>0</v>
      </c>
      <c r="CM89" s="1">
        <f t="shared" ca="1" si="96"/>
        <v>0</v>
      </c>
      <c r="CN89" s="1">
        <f t="shared" ca="1" si="96"/>
        <v>0</v>
      </c>
      <c r="CO89" s="1">
        <f t="shared" ca="1" si="96"/>
        <v>0</v>
      </c>
      <c r="CP89" s="1">
        <f t="shared" ca="1" si="96"/>
        <v>0</v>
      </c>
      <c r="CQ89" s="1">
        <f t="shared" ca="1" si="96"/>
        <v>0</v>
      </c>
      <c r="CR89" s="1">
        <f t="shared" ca="1" si="96"/>
        <v>0</v>
      </c>
      <c r="CS89" s="1">
        <f t="shared" ca="1" si="96"/>
        <v>0</v>
      </c>
      <c r="CT89" s="1">
        <f t="shared" ca="1" si="96"/>
        <v>0</v>
      </c>
      <c r="CU89" s="1">
        <f t="shared" ca="1" si="96"/>
        <v>0</v>
      </c>
    </row>
    <row r="90" spans="2:99" x14ac:dyDescent="0.25">
      <c r="B90" s="5"/>
      <c r="C90" s="7"/>
      <c r="D90" s="5"/>
      <c r="E90" s="5"/>
      <c r="I90" s="2"/>
    </row>
    <row r="91" spans="2:99" x14ac:dyDescent="0.25">
      <c r="B91" s="8" t="s">
        <v>214</v>
      </c>
      <c r="C91" s="8"/>
      <c r="D91" s="8"/>
      <c r="E91" s="8">
        <f ca="1">E87+E89</f>
        <v>120744322.5</v>
      </c>
      <c r="H91" s="8" t="str">
        <f>B91</f>
        <v>Total Construction Cost + Contingency</v>
      </c>
      <c r="I91" s="8">
        <f ca="1">SUM(K91:CU91)</f>
        <v>-120744322.5</v>
      </c>
      <c r="J91" s="8"/>
      <c r="K91" s="8">
        <f ca="1">K87+K89</f>
        <v>-19995</v>
      </c>
      <c r="L91" s="8">
        <f t="shared" ref="L91:BB91" ca="1" si="97">L87+L89</f>
        <v>-978962.1875</v>
      </c>
      <c r="M91" s="8">
        <f t="shared" ca="1" si="97"/>
        <v>-978962.1875</v>
      </c>
      <c r="N91" s="8">
        <f t="shared" ca="1" si="97"/>
        <v>-990787.1875</v>
      </c>
      <c r="O91" s="8">
        <f t="shared" ca="1" si="97"/>
        <v>-978962.1875</v>
      </c>
      <c r="P91" s="8">
        <f t="shared" ca="1" si="97"/>
        <v>-7764568.4667642713</v>
      </c>
      <c r="Q91" s="8">
        <f t="shared" ca="1" si="97"/>
        <v>-635380.03275350935</v>
      </c>
      <c r="R91" s="8">
        <f t="shared" ca="1" si="97"/>
        <v>-1330628.8667351126</v>
      </c>
      <c r="S91" s="8">
        <f t="shared" ca="1" si="97"/>
        <v>-2575333.4763964131</v>
      </c>
      <c r="T91" s="8">
        <f t="shared" ca="1" si="97"/>
        <v>-4477095.5351245375</v>
      </c>
      <c r="U91" s="8">
        <f t="shared" ca="1" si="97"/>
        <v>-6935383.4096287284</v>
      </c>
      <c r="V91" s="8">
        <f t="shared" ca="1" si="97"/>
        <v>-9649193.2016060837</v>
      </c>
      <c r="W91" s="8">
        <f t="shared" ca="1" si="97"/>
        <v>-12044918.525774363</v>
      </c>
      <c r="X91" s="8">
        <f t="shared" ca="1" si="97"/>
        <v>-13424962.860216985</v>
      </c>
      <c r="Y91" s="8">
        <f t="shared" ca="1" si="97"/>
        <v>-13424962.860216992</v>
      </c>
      <c r="Z91" s="8">
        <f t="shared" ca="1" si="97"/>
        <v>-12037393.525774356</v>
      </c>
      <c r="AA91" s="8">
        <f t="shared" ca="1" si="97"/>
        <v>-9649193.2016060818</v>
      </c>
      <c r="AB91" s="8">
        <f t="shared" ca="1" si="97"/>
        <v>-6935383.4096287396</v>
      </c>
      <c r="AC91" s="8">
        <f t="shared" ca="1" si="97"/>
        <v>-4484620.5351245329</v>
      </c>
      <c r="AD91" s="8">
        <f t="shared" ca="1" si="97"/>
        <v>-2575333.4763964075</v>
      </c>
      <c r="AE91" s="8">
        <f t="shared" ca="1" si="97"/>
        <v>-2674378.8667351124</v>
      </c>
      <c r="AF91" s="8">
        <f t="shared" ca="1" si="97"/>
        <v>-1971605.0327535064</v>
      </c>
      <c r="AG91" s="8">
        <f t="shared" ca="1" si="97"/>
        <v>-4206318.4667642731</v>
      </c>
      <c r="AH91" s="8">
        <f t="shared" ca="1" si="97"/>
        <v>0</v>
      </c>
      <c r="AI91" s="8">
        <f t="shared" ca="1" si="97"/>
        <v>0</v>
      </c>
      <c r="AJ91" s="8">
        <f t="shared" ca="1" si="97"/>
        <v>0</v>
      </c>
      <c r="AK91" s="8">
        <f t="shared" ca="1" si="97"/>
        <v>0</v>
      </c>
      <c r="AL91" s="8">
        <f t="shared" ca="1" si="97"/>
        <v>0</v>
      </c>
      <c r="AM91" s="8">
        <f t="shared" ca="1" si="97"/>
        <v>0</v>
      </c>
      <c r="AN91" s="8">
        <f t="shared" ca="1" si="97"/>
        <v>0</v>
      </c>
      <c r="AO91" s="8">
        <f t="shared" ca="1" si="97"/>
        <v>0</v>
      </c>
      <c r="AP91" s="8">
        <f t="shared" ca="1" si="97"/>
        <v>0</v>
      </c>
      <c r="AQ91" s="8">
        <f t="shared" ca="1" si="97"/>
        <v>0</v>
      </c>
      <c r="AR91" s="8">
        <f t="shared" ca="1" si="97"/>
        <v>0</v>
      </c>
      <c r="AS91" s="8">
        <f t="shared" ca="1" si="97"/>
        <v>0</v>
      </c>
      <c r="AT91" s="8">
        <f t="shared" ca="1" si="97"/>
        <v>0</v>
      </c>
      <c r="AU91" s="8">
        <f t="shared" ca="1" si="97"/>
        <v>0</v>
      </c>
      <c r="AV91" s="8">
        <f t="shared" ca="1" si="97"/>
        <v>0</v>
      </c>
      <c r="AW91" s="8">
        <f t="shared" ca="1" si="97"/>
        <v>0</v>
      </c>
      <c r="AX91" s="8">
        <f t="shared" ca="1" si="97"/>
        <v>0</v>
      </c>
      <c r="AY91" s="8">
        <f t="shared" ca="1" si="97"/>
        <v>0</v>
      </c>
      <c r="AZ91" s="8">
        <f t="shared" ca="1" si="97"/>
        <v>0</v>
      </c>
      <c r="BA91" s="8">
        <f t="shared" ca="1" si="97"/>
        <v>0</v>
      </c>
      <c r="BB91" s="8">
        <f t="shared" ca="1" si="97"/>
        <v>0</v>
      </c>
      <c r="BC91" s="8">
        <f t="shared" ref="BC91:CA91" ca="1" si="98">BC87+BC89</f>
        <v>0</v>
      </c>
      <c r="BD91" s="8">
        <f t="shared" ca="1" si="98"/>
        <v>0</v>
      </c>
      <c r="BE91" s="8">
        <f t="shared" ca="1" si="98"/>
        <v>0</v>
      </c>
      <c r="BF91" s="8">
        <f t="shared" ca="1" si="98"/>
        <v>0</v>
      </c>
      <c r="BG91" s="8">
        <f t="shared" ca="1" si="98"/>
        <v>0</v>
      </c>
      <c r="BH91" s="8">
        <f t="shared" ca="1" si="98"/>
        <v>0</v>
      </c>
      <c r="BI91" s="8">
        <f t="shared" ca="1" si="98"/>
        <v>0</v>
      </c>
      <c r="BJ91" s="8">
        <f t="shared" ca="1" si="98"/>
        <v>0</v>
      </c>
      <c r="BK91" s="8">
        <f t="shared" ca="1" si="98"/>
        <v>0</v>
      </c>
      <c r="BL91" s="8">
        <f t="shared" ca="1" si="98"/>
        <v>0</v>
      </c>
      <c r="BM91" s="8">
        <f t="shared" ca="1" si="98"/>
        <v>0</v>
      </c>
      <c r="BN91" s="8">
        <f t="shared" ca="1" si="98"/>
        <v>0</v>
      </c>
      <c r="BO91" s="8">
        <f t="shared" ca="1" si="98"/>
        <v>0</v>
      </c>
      <c r="BP91" s="8">
        <f t="shared" ca="1" si="98"/>
        <v>0</v>
      </c>
      <c r="BQ91" s="8">
        <f t="shared" ca="1" si="98"/>
        <v>0</v>
      </c>
      <c r="BR91" s="8">
        <f t="shared" ca="1" si="98"/>
        <v>0</v>
      </c>
      <c r="BS91" s="8">
        <f t="shared" ca="1" si="98"/>
        <v>0</v>
      </c>
      <c r="BT91" s="8">
        <f t="shared" ca="1" si="98"/>
        <v>0</v>
      </c>
      <c r="BU91" s="8">
        <f t="shared" ca="1" si="98"/>
        <v>0</v>
      </c>
      <c r="BV91" s="8">
        <f t="shared" ca="1" si="98"/>
        <v>0</v>
      </c>
      <c r="BW91" s="8">
        <f t="shared" ca="1" si="98"/>
        <v>0</v>
      </c>
      <c r="BX91" s="8">
        <f t="shared" ca="1" si="98"/>
        <v>0</v>
      </c>
      <c r="BY91" s="8">
        <f t="shared" ca="1" si="98"/>
        <v>0</v>
      </c>
      <c r="BZ91" s="8">
        <f t="shared" ca="1" si="98"/>
        <v>0</v>
      </c>
      <c r="CA91" s="8">
        <f t="shared" ca="1" si="98"/>
        <v>0</v>
      </c>
      <c r="CB91" s="8">
        <f t="shared" ref="CB91:CU91" ca="1" si="99">CB87+CB89</f>
        <v>0</v>
      </c>
      <c r="CC91" s="8">
        <f t="shared" ca="1" si="99"/>
        <v>0</v>
      </c>
      <c r="CD91" s="8">
        <f t="shared" ca="1" si="99"/>
        <v>0</v>
      </c>
      <c r="CE91" s="8">
        <f t="shared" ca="1" si="99"/>
        <v>0</v>
      </c>
      <c r="CF91" s="8">
        <f t="shared" ca="1" si="99"/>
        <v>0</v>
      </c>
      <c r="CG91" s="8">
        <f t="shared" ca="1" si="99"/>
        <v>0</v>
      </c>
      <c r="CH91" s="8">
        <f t="shared" ca="1" si="99"/>
        <v>0</v>
      </c>
      <c r="CI91" s="8">
        <f t="shared" ca="1" si="99"/>
        <v>0</v>
      </c>
      <c r="CJ91" s="8">
        <f t="shared" ca="1" si="99"/>
        <v>0</v>
      </c>
      <c r="CK91" s="8">
        <f t="shared" ca="1" si="99"/>
        <v>0</v>
      </c>
      <c r="CL91" s="8">
        <f t="shared" ca="1" si="99"/>
        <v>0</v>
      </c>
      <c r="CM91" s="8">
        <f t="shared" ca="1" si="99"/>
        <v>0</v>
      </c>
      <c r="CN91" s="8">
        <f t="shared" ca="1" si="99"/>
        <v>0</v>
      </c>
      <c r="CO91" s="8">
        <f t="shared" ca="1" si="99"/>
        <v>0</v>
      </c>
      <c r="CP91" s="8">
        <f t="shared" ca="1" si="99"/>
        <v>0</v>
      </c>
      <c r="CQ91" s="8">
        <f t="shared" ca="1" si="99"/>
        <v>0</v>
      </c>
      <c r="CR91" s="8">
        <f t="shared" ca="1" si="99"/>
        <v>0</v>
      </c>
      <c r="CS91" s="8">
        <f t="shared" ca="1" si="99"/>
        <v>0</v>
      </c>
      <c r="CT91" s="8">
        <f t="shared" ca="1" si="99"/>
        <v>0</v>
      </c>
      <c r="CU91" s="8">
        <f t="shared" ca="1" si="99"/>
        <v>0</v>
      </c>
    </row>
    <row r="93" spans="2:99" s="15" customFormat="1" ht="19.5" thickBot="1" x14ac:dyDescent="0.35">
      <c r="B93" s="16" t="s">
        <v>215</v>
      </c>
      <c r="F93" s="32"/>
      <c r="R93" s="16"/>
    </row>
    <row r="95" spans="2:99" ht="15.75" x14ac:dyDescent="0.25">
      <c r="B95" s="42" t="s">
        <v>215</v>
      </c>
      <c r="C95" s="42"/>
      <c r="D95" s="42"/>
      <c r="E95" s="42"/>
      <c r="F95" s="34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</row>
    <row r="97" spans="2:99" x14ac:dyDescent="0.25">
      <c r="B97" s="2" t="s">
        <v>216</v>
      </c>
      <c r="C97" s="38">
        <v>3</v>
      </c>
    </row>
    <row r="98" spans="2:99" x14ac:dyDescent="0.25">
      <c r="B98" s="104" t="s">
        <v>51</v>
      </c>
      <c r="C98" s="105"/>
      <c r="D98" s="105"/>
      <c r="E98" s="105"/>
      <c r="F98" s="106"/>
      <c r="G98" s="105"/>
      <c r="H98" s="105" t="s">
        <v>217</v>
      </c>
      <c r="I98" s="107">
        <f>SUM(K98:CU98)</f>
        <v>92750000</v>
      </c>
      <c r="J98" s="105"/>
      <c r="K98" s="108">
        <f>IF(AND(K2&gt;='Accom_Phase Schedule'!$C$53,K2&lt;'Accom_Phase Schedule'!$E$53),'Accom_Phase Schedule'!$F$53*(NORMDIST(DATEDIF('Accom_Phase Schedule'!$C$53,K2,"m")+1,$C$99,$C$100,1)-NORMSDIST(-$C$97))/(NORMSDIST($C$97)-NORMSDIST(-$C$97))-SUM($J$98:J98),0)</f>
        <v>0</v>
      </c>
      <c r="L98" s="108">
        <f>IF(AND(L2&gt;='Accom_Phase Schedule'!$C$53,L2&lt;'Accom_Phase Schedule'!$E$53),'Accom_Phase Schedule'!$F$53*(NORMDIST(DATEDIF('Accom_Phase Schedule'!$C$53,L2,"m")+1,$C$99,$C$100,1)-NORMSDIST(-$C$97))/(NORMSDIST($C$97)-NORMSDIST(-$C$97))-SUM($J$98:K98),0)</f>
        <v>0</v>
      </c>
      <c r="M98" s="108">
        <f>IF(AND(M2&gt;='Accom_Phase Schedule'!$C$53,M2&lt;'Accom_Phase Schedule'!$E$53),'Accom_Phase Schedule'!$F$53*(NORMDIST(DATEDIF('Accom_Phase Schedule'!$C$53,M2,"m")+1,$C$99,$C$100,1)-NORMSDIST(-$C$97))/(NORMSDIST($C$97)-NORMSDIST(-$C$97))-SUM($J$98:L98),0)</f>
        <v>0</v>
      </c>
      <c r="N98" s="108">
        <f>IF(AND(N2&gt;='Accom_Phase Schedule'!$C$53,N2&lt;'Accom_Phase Schedule'!$E$53),'Accom_Phase Schedule'!$F$53*(NORMDIST(DATEDIF('Accom_Phase Schedule'!$C$53,N2,"m")+1,$C$99,$C$100,1)-NORMSDIST(-$C$97))/(NORMSDIST($C$97)-NORMSDIST(-$C$97))-SUM($J$98:M98),0)</f>
        <v>0</v>
      </c>
      <c r="O98" s="108">
        <f>IF(AND(O2&gt;='Accom_Phase Schedule'!$C$53,O2&lt;'Accom_Phase Schedule'!$E$53),'Accom_Phase Schedule'!$F$53*(NORMDIST(DATEDIF('Accom_Phase Schedule'!$C$53,O2,"m")+1,$C$99,$C$100,1)-NORMSDIST(-$C$97))/(NORMSDIST($C$97)-NORMSDIST(-$C$97))-SUM($J$98:N98),0)</f>
        <v>0</v>
      </c>
      <c r="P98" s="108">
        <f>IF(AND(P2&gt;='Accom_Phase Schedule'!$C$53,P2&lt;'Accom_Phase Schedule'!$E$53),'Accom_Phase Schedule'!$F$53*(NORMDIST(DATEDIF('Accom_Phase Schedule'!$C$53,P2,"m")+1,$C$99,$C$100,1)-NORMSDIST(-$C$97))/(NORMSDIST($C$97)-NORMSDIST(-$C$97))-SUM($J$98:O98),0)</f>
        <v>230687.56458897723</v>
      </c>
      <c r="Q98" s="108">
        <f>IF(AND(Q2&gt;='Accom_Phase Schedule'!$C$53,Q2&lt;'Accom_Phase Schedule'!$E$53),'Accom_Phase Schedule'!$F$53*(NORMDIST(DATEDIF('Accom_Phase Schedule'!$C$53,Q2,"m")+1,$C$99,$C$100,1)-NORMSDIST(-$C$97))/(NORMSDIST($C$97)-NORMSDIST(-$C$97))-SUM($J$98:P98),0)</f>
        <v>556606.6571245963</v>
      </c>
      <c r="R98" s="108">
        <f>IF(AND(R2&gt;='Accom_Phase Schedule'!$C$53,R2&lt;'Accom_Phase Schedule'!$E$53),'Accom_Phase Schedule'!$F$53*(NORMDIST(DATEDIF('Accom_Phase Schedule'!$C$53,R2,"m")+1,$C$99,$C$100,1)-NORMSDIST(-$C$97))/(NORMSDIST($C$97)-NORMSDIST(-$C$97))-SUM($J$98:Q98),0)</f>
        <v>1202950.7295306479</v>
      </c>
      <c r="S98" s="108">
        <f>IF(AND(S2&gt;='Accom_Phase Schedule'!$C$53,S2&lt;'Accom_Phase Schedule'!$E$53),'Accom_Phase Schedule'!$F$53*(NORMDIST(DATEDIF('Accom_Phase Schedule'!$C$53,S2,"m")+1,$C$99,$C$100,1)-NORMSDIST(-$C$97))/(NORMSDIST($C$97)-NORMSDIST(-$C$97))-SUM($J$98:R98),0)</f>
        <v>2328767.6327972165</v>
      </c>
      <c r="T98" s="108">
        <f>IF(AND(T2&gt;='Accom_Phase Schedule'!$C$53,T2&lt;'Accom_Phase Schedule'!$E$53),'Accom_Phase Schedule'!$F$53*(NORMDIST(DATEDIF('Accom_Phase Schedule'!$C$53,T2,"m")+1,$C$99,$C$100,1)-NORMSDIST(-$C$97))/(NORMSDIST($C$97)-NORMSDIST(-$C$97))-SUM($J$98:S98),0)</f>
        <v>4038187.7396328496</v>
      </c>
      <c r="U98" s="108">
        <f>IF(AND(U2&gt;='Accom_Phase Schedule'!$C$53,U2&lt;'Accom_Phase Schedule'!$E$53),'Accom_Phase Schedule'!$F$53*(NORMDIST(DATEDIF('Accom_Phase Schedule'!$C$53,U2,"m")+1,$C$99,$C$100,1)-NORMSDIST(-$C$97))/(NORMSDIST($C$97)-NORMSDIST(-$C$97))-SUM($J$98:T98),0)</f>
        <v>6272368.2877790537</v>
      </c>
      <c r="V98" s="108">
        <f>IF(AND(V2&gt;='Accom_Phase Schedule'!$C$53,V2&lt;'Accom_Phase Schedule'!$E$53),'Accom_Phase Schedule'!$F$53*(NORMDIST(DATEDIF('Accom_Phase Schedule'!$C$53,V2,"m")+1,$C$99,$C$100,1)-NORMSDIST(-$C$97))/(NORMSDIST($C$97)-NORMSDIST(-$C$97))-SUM($J$98:U98),0)</f>
        <v>8726969.0921335984</v>
      </c>
      <c r="W98" s="108">
        <f>IF(AND(W2&gt;='Accom_Phase Schedule'!$C$53,W2&lt;'Accom_Phase Schedule'!$E$53),'Accom_Phase Schedule'!$F$53*(NORMDIST(DATEDIF('Accom_Phase Schedule'!$C$53,W2,"m")+1,$C$99,$C$100,1)-NORMSDIST(-$C$97))/(NORMSDIST($C$97)-NORMSDIST(-$C$97))-SUM($J$98:V98),0)</f>
        <v>10876365.412905816</v>
      </c>
      <c r="X98" s="108">
        <f>IF(AND(X2&gt;='Accom_Phase Schedule'!$C$53,X2&lt;'Accom_Phase Schedule'!$E$53),'Accom_Phase Schedule'!$F$53*(NORMDIST(DATEDIF('Accom_Phase Schedule'!$C$53,X2,"m")+1,$C$99,$C$100,1)-NORMSDIST(-$C$97))/(NORMSDIST($C$97)-NORMSDIST(-$C$97))-SUM($J$98:W98),0)</f>
        <v>12142096.883507244</v>
      </c>
      <c r="Y98" s="108">
        <f>IF(AND(Y2&gt;='Accom_Phase Schedule'!$C$53,Y2&lt;'Accom_Phase Schedule'!$E$53),'Accom_Phase Schedule'!$F$53*(NORMDIST(DATEDIF('Accom_Phase Schedule'!$C$53,Y2,"m")+1,$C$99,$C$100,1)-NORMSDIST(-$C$97))/(NORMSDIST($C$97)-NORMSDIST(-$C$97))-SUM($J$98:X98),0)</f>
        <v>12142096.883507252</v>
      </c>
      <c r="Z98" s="108">
        <f>IF(AND(Z2&gt;='Accom_Phase Schedule'!$C$53,Z2&lt;'Accom_Phase Schedule'!$E$53),'Accom_Phase Schedule'!$F$53*(NORMDIST(DATEDIF('Accom_Phase Schedule'!$C$53,Z2,"m")+1,$C$99,$C$100,1)-NORMSDIST(-$C$97))/(NORMSDIST($C$97)-NORMSDIST(-$C$97))-SUM($J$98:Y98),0)</f>
        <v>10876365.412905812</v>
      </c>
      <c r="AA98" s="108">
        <f>IF(AND(AA2&gt;='Accom_Phase Schedule'!$C$53,AA2&lt;'Accom_Phase Schedule'!$E$53),'Accom_Phase Schedule'!$F$53*(NORMDIST(DATEDIF('Accom_Phase Schedule'!$C$53,AA2,"m")+1,$C$99,$C$100,1)-NORMSDIST(-$C$97))/(NORMSDIST($C$97)-NORMSDIST(-$C$97))-SUM($J$98:Z98),0)</f>
        <v>8726969.0921335965</v>
      </c>
      <c r="AB98" s="108">
        <f>IF(AND(AB2&gt;='Accom_Phase Schedule'!$C$53,AB2&lt;'Accom_Phase Schedule'!$E$53),'Accom_Phase Schedule'!$F$53*(NORMDIST(DATEDIF('Accom_Phase Schedule'!$C$53,AB2,"m")+1,$C$99,$C$100,1)-NORMSDIST(-$C$97))/(NORMSDIST($C$97)-NORMSDIST(-$C$97))-SUM($J$98:AA98),0)</f>
        <v>6272368.287779063</v>
      </c>
      <c r="AC98" s="108">
        <f>IF(AND(AC2&gt;='Accom_Phase Schedule'!$C$53,AC2&lt;'Accom_Phase Schedule'!$E$53),'Accom_Phase Schedule'!$F$53*(NORMDIST(DATEDIF('Accom_Phase Schedule'!$C$53,AC2,"m")+1,$C$99,$C$100,1)-NORMSDIST(-$C$97))/(NORMSDIST($C$97)-NORMSDIST(-$C$97))-SUM($J$98:AB98),0)</f>
        <v>4038187.7396328449</v>
      </c>
      <c r="AD98" s="108">
        <f>IF(AND(AD2&gt;='Accom_Phase Schedule'!$C$53,AD2&lt;'Accom_Phase Schedule'!$E$53),'Accom_Phase Schedule'!$F$53*(NORMDIST(DATEDIF('Accom_Phase Schedule'!$C$53,AD2,"m")+1,$C$99,$C$100,1)-NORMSDIST(-$C$97))/(NORMSDIST($C$97)-NORMSDIST(-$C$97))-SUM($J$98:AC98),0)</f>
        <v>2328767.6327972114</v>
      </c>
      <c r="AE98" s="108">
        <f>IF(AND(AE2&gt;='Accom_Phase Schedule'!$C$53,AE2&lt;'Accom_Phase Schedule'!$E$53),'Accom_Phase Schedule'!$F$53*(NORMDIST(DATEDIF('Accom_Phase Schedule'!$C$53,AE2,"m")+1,$C$99,$C$100,1)-NORMSDIST(-$C$97))/(NORMSDIST($C$97)-NORMSDIST(-$C$97))-SUM($J$98:AD98),0)</f>
        <v>1202950.7295306474</v>
      </c>
      <c r="AF98" s="108">
        <f>IF(AND(AF2&gt;='Accom_Phase Schedule'!$C$53,AF2&lt;'Accom_Phase Schedule'!$E$53),'Accom_Phase Schedule'!$F$53*(NORMDIST(DATEDIF('Accom_Phase Schedule'!$C$53,AF2,"m")+1,$C$99,$C$100,1)-NORMSDIST(-$C$97))/(NORMSDIST($C$97)-NORMSDIST(-$C$97))-SUM($J$98:AE98),0)</f>
        <v>556606.65712459385</v>
      </c>
      <c r="AG98" s="108">
        <f>IF(AND(AG2&gt;='Accom_Phase Schedule'!$C$53,AG2&lt;'Accom_Phase Schedule'!$E$53),'Accom_Phase Schedule'!$F$53*(NORMDIST(DATEDIF('Accom_Phase Schedule'!$C$53,AG2,"m")+1,$C$99,$C$100,1)-NORMSDIST(-$C$97))/(NORMSDIST($C$97)-NORMSDIST(-$C$97))-SUM($J$98:AF98),0)</f>
        <v>230687.56458897889</v>
      </c>
      <c r="AH98" s="108">
        <f>IF(AND(AH2&gt;='Accom_Phase Schedule'!$C$53,AH2&lt;'Accom_Phase Schedule'!$E$53),'Accom_Phase Schedule'!$F$53*(NORMDIST(DATEDIF('Accom_Phase Schedule'!$C$53,AH2,"m")+1,$C$99,$C$100,1)-NORMSDIST(-$C$97))/(NORMSDIST($C$97)-NORMSDIST(-$C$97))-SUM($J$98:AG98),0)</f>
        <v>0</v>
      </c>
      <c r="AI98" s="108">
        <f>IF(AND(AI2&gt;='Accom_Phase Schedule'!$C$53,AI2&lt;'Accom_Phase Schedule'!$E$53),'Accom_Phase Schedule'!$F$53*(NORMDIST(DATEDIF('Accom_Phase Schedule'!$C$53,AI2,"m")+1,$C$99,$C$100,1)-NORMSDIST(-$C$97))/(NORMSDIST($C$97)-NORMSDIST(-$C$97))-SUM($J$98:AH98),0)</f>
        <v>0</v>
      </c>
      <c r="AJ98" s="108">
        <f>IF(AND(AJ2&gt;='Accom_Phase Schedule'!$C$53,AJ2&lt;'Accom_Phase Schedule'!$E$53),'Accom_Phase Schedule'!$F$53*(NORMDIST(DATEDIF('Accom_Phase Schedule'!$C$53,AJ2,"m")+1,$C$99,$C$100,1)-NORMSDIST(-$C$97))/(NORMSDIST($C$97)-NORMSDIST(-$C$97))-SUM($J$98:AI98),0)</f>
        <v>0</v>
      </c>
      <c r="AK98" s="108">
        <f>IF(AND(AK2&gt;='Accom_Phase Schedule'!$C$53,AK2&lt;'Accom_Phase Schedule'!$E$53),'Accom_Phase Schedule'!$F$53*(NORMDIST(DATEDIF('Accom_Phase Schedule'!$C$53,AK2,"m")+1,$C$99,$C$100,1)-NORMSDIST(-$C$97))/(NORMSDIST($C$97)-NORMSDIST(-$C$97))-SUM($J$98:AJ98),0)</f>
        <v>0</v>
      </c>
      <c r="AL98" s="108">
        <f>IF(AND(AL2&gt;='Accom_Phase Schedule'!$C$53,AL2&lt;'Accom_Phase Schedule'!$E$53),'Accom_Phase Schedule'!$F$53*(NORMDIST(DATEDIF('Accom_Phase Schedule'!$C$53,AL2,"m")+1,$C$99,$C$100,1)-NORMSDIST(-$C$97))/(NORMSDIST($C$97)-NORMSDIST(-$C$97))-SUM($J$98:AK98),0)</f>
        <v>0</v>
      </c>
      <c r="AM98" s="108">
        <f>IF(AND(AM2&gt;='Accom_Phase Schedule'!$C$53,AM2&lt;'Accom_Phase Schedule'!$E$53),'Accom_Phase Schedule'!$F$53*(NORMDIST(DATEDIF('Accom_Phase Schedule'!$C$53,AM2,"m")+1,$C$99,$C$100,1)-NORMSDIST(-$C$97))/(NORMSDIST($C$97)-NORMSDIST(-$C$97))-SUM($J$98:AL98),0)</f>
        <v>0</v>
      </c>
      <c r="AN98" s="108">
        <f>IF(AND(AN2&gt;='Accom_Phase Schedule'!$C$53,AN2&lt;'Accom_Phase Schedule'!$E$53),'Accom_Phase Schedule'!$F$53*(NORMDIST(DATEDIF('Accom_Phase Schedule'!$C$53,AN2,"m")+1,$C$99,$C$100,1)-NORMSDIST(-$C$97))/(NORMSDIST($C$97)-NORMSDIST(-$C$97))-SUM($J$98:AM98),0)</f>
        <v>0</v>
      </c>
      <c r="AO98" s="108">
        <f>IF(AND(AO2&gt;='Accom_Phase Schedule'!$C$53,AO2&lt;'Accom_Phase Schedule'!$E$53),'Accom_Phase Schedule'!$F$53*(NORMDIST(DATEDIF('Accom_Phase Schedule'!$C$53,AO2,"m")+1,$C$99,$C$100,1)-NORMSDIST(-$C$97))/(NORMSDIST($C$97)-NORMSDIST(-$C$97))-SUM($J$98:AN98),0)</f>
        <v>0</v>
      </c>
      <c r="AP98" s="108">
        <f>IF(AND(AP2&gt;='Accom_Phase Schedule'!$C$53,AP2&lt;'Accom_Phase Schedule'!$E$53),'Accom_Phase Schedule'!$F$53*(NORMDIST(DATEDIF('Accom_Phase Schedule'!$C$53,AP2,"m")+1,$C$99,$C$100,1)-NORMSDIST(-$C$97))/(NORMSDIST($C$97)-NORMSDIST(-$C$97))-SUM($J$98:AO98),0)</f>
        <v>0</v>
      </c>
      <c r="AQ98" s="108">
        <f>IF(AND(AQ2&gt;='Accom_Phase Schedule'!$C$53,AQ2&lt;'Accom_Phase Schedule'!$E$53),'Accom_Phase Schedule'!$F$53*(NORMDIST(DATEDIF('Accom_Phase Schedule'!$C$53,AQ2,"m")+1,$C$99,$C$100,1)-NORMSDIST(-$C$97))/(NORMSDIST($C$97)-NORMSDIST(-$C$97))-SUM($J$98:AP98),0)</f>
        <v>0</v>
      </c>
      <c r="AR98" s="108">
        <f>IF(AND(AR2&gt;='Accom_Phase Schedule'!$C$53,AR2&lt;'Accom_Phase Schedule'!$E$53),'Accom_Phase Schedule'!$F$53*(NORMDIST(DATEDIF('Accom_Phase Schedule'!$C$53,AR2,"m")+1,$C$99,$C$100,1)-NORMSDIST(-$C$97))/(NORMSDIST($C$97)-NORMSDIST(-$C$97))-SUM($J$98:AQ98),0)</f>
        <v>0</v>
      </c>
      <c r="AS98" s="108">
        <f>IF(AND(AS2&gt;='Accom_Phase Schedule'!$C$53,AS2&lt;'Accom_Phase Schedule'!$E$53),'Accom_Phase Schedule'!$F$53*(NORMDIST(DATEDIF('Accom_Phase Schedule'!$C$53,AS2,"m")+1,$C$99,$C$100,1)-NORMSDIST(-$C$97))/(NORMSDIST($C$97)-NORMSDIST(-$C$97))-SUM($J$98:AR98),0)</f>
        <v>0</v>
      </c>
      <c r="AT98" s="108">
        <f>IF(AND(AT2&gt;='Accom_Phase Schedule'!$C$53,AT2&lt;'Accom_Phase Schedule'!$E$53),'Accom_Phase Schedule'!$F$53*(NORMDIST(DATEDIF('Accom_Phase Schedule'!$C$53,AT2,"m")+1,$C$99,$C$100,1)-NORMSDIST(-$C$97))/(NORMSDIST($C$97)-NORMSDIST(-$C$97))-SUM($J$98:AS98),0)</f>
        <v>0</v>
      </c>
      <c r="AU98" s="108">
        <f>IF(AND(AU2&gt;='Accom_Phase Schedule'!$C$53,AU2&lt;'Accom_Phase Schedule'!$E$53),'Accom_Phase Schedule'!$F$53*(NORMDIST(DATEDIF('Accom_Phase Schedule'!$C$53,AU2,"m")+1,$C$99,$C$100,1)-NORMSDIST(-$C$97))/(NORMSDIST($C$97)-NORMSDIST(-$C$97))-SUM($J$98:AT98),0)</f>
        <v>0</v>
      </c>
      <c r="AV98" s="108">
        <f>IF(AND(AV2&gt;='Accom_Phase Schedule'!$C$53,AV2&lt;'Accom_Phase Schedule'!$E$53),'Accom_Phase Schedule'!$F$53*(NORMDIST(DATEDIF('Accom_Phase Schedule'!$C$53,AV2,"m")+1,$C$99,$C$100,1)-NORMSDIST(-$C$97))/(NORMSDIST($C$97)-NORMSDIST(-$C$97))-SUM($J$98:AU98),0)</f>
        <v>0</v>
      </c>
      <c r="AW98" s="108">
        <f>IF(AND(AW2&gt;='Accom_Phase Schedule'!$C$53,AW2&lt;'Accom_Phase Schedule'!$E$53),'Accom_Phase Schedule'!$F$53*(NORMDIST(DATEDIF('Accom_Phase Schedule'!$C$53,AW2,"m")+1,$C$99,$C$100,1)-NORMSDIST(-$C$97))/(NORMSDIST($C$97)-NORMSDIST(-$C$97))-SUM($J$98:AV98),0)</f>
        <v>0</v>
      </c>
      <c r="AX98" s="108">
        <f>IF(AND(AX2&gt;='Accom_Phase Schedule'!$C$53,AX2&lt;'Accom_Phase Schedule'!$E$53),'Accom_Phase Schedule'!$F$53*(NORMDIST(DATEDIF('Accom_Phase Schedule'!$C$53,AX2,"m")+1,$C$99,$C$100,1)-NORMSDIST(-$C$97))/(NORMSDIST($C$97)-NORMSDIST(-$C$97))-SUM($J$98:AW98),0)</f>
        <v>0</v>
      </c>
      <c r="AY98" s="108">
        <f>IF(AND(AY2&gt;='Accom_Phase Schedule'!$C$53,AY2&lt;'Accom_Phase Schedule'!$E$53),'Accom_Phase Schedule'!$F$53*(NORMDIST(DATEDIF('Accom_Phase Schedule'!$C$53,AY2,"m")+1,$C$99,$C$100,1)-NORMSDIST(-$C$97))/(NORMSDIST($C$97)-NORMSDIST(-$C$97))-SUM($J$98:AX98),0)</f>
        <v>0</v>
      </c>
      <c r="AZ98" s="108">
        <f>IF(AND(AZ2&gt;='Accom_Phase Schedule'!$C$53,AZ2&lt;'Accom_Phase Schedule'!$E$53),'Accom_Phase Schedule'!$F$53*(NORMDIST(DATEDIF('Accom_Phase Schedule'!$C$53,AZ2,"m")+1,$C$99,$C$100,1)-NORMSDIST(-$C$97))/(NORMSDIST($C$97)-NORMSDIST(-$C$97))-SUM($J$98:AY98),0)</f>
        <v>0</v>
      </c>
      <c r="BA98" s="108">
        <f>IF(AND(BA2&gt;='Accom_Phase Schedule'!$C$53,BA2&lt;'Accom_Phase Schedule'!$E$53),'Accom_Phase Schedule'!$F$53*(NORMDIST(DATEDIF('Accom_Phase Schedule'!$C$53,BA2,"m")+1,$C$99,$C$100,1)-NORMSDIST(-$C$97))/(NORMSDIST($C$97)-NORMSDIST(-$C$97))-SUM($J$98:AZ98),0)</f>
        <v>0</v>
      </c>
      <c r="BB98" s="108">
        <f>IF(AND(BB2&gt;='Accom_Phase Schedule'!$C$53,BB2&lt;'Accom_Phase Schedule'!$E$53),'Accom_Phase Schedule'!$F$53*(NORMDIST(DATEDIF('Accom_Phase Schedule'!$C$53,BB2,"m")+1,$C$99,$C$100,1)-NORMSDIST(-$C$97))/(NORMSDIST($C$97)-NORMSDIST(-$C$97))-SUM($J$98:BA98),0)</f>
        <v>0</v>
      </c>
      <c r="BC98" s="108">
        <f>IF(AND(BC2&gt;='Accom_Phase Schedule'!$C$53,BC2&lt;'Accom_Phase Schedule'!$E$53),'Accom_Phase Schedule'!$F$53*(NORMDIST(DATEDIF('Accom_Phase Schedule'!$C$53,BC2,"m")+1,$C$99,$C$100,1)-NORMSDIST(-$C$97))/(NORMSDIST($C$97)-NORMSDIST(-$C$97))-SUM($J$98:BB98),0)</f>
        <v>0</v>
      </c>
      <c r="BD98" s="108">
        <f>IF(AND(BD2&gt;='Accom_Phase Schedule'!$C$53,BD2&lt;'Accom_Phase Schedule'!$E$53),'Accom_Phase Schedule'!$F$53*(NORMDIST(DATEDIF('Accom_Phase Schedule'!$C$53,BD2,"m")+1,$C$99,$C$100,1)-NORMSDIST(-$C$97))/(NORMSDIST($C$97)-NORMSDIST(-$C$97))-SUM($J$98:BC98),0)</f>
        <v>0</v>
      </c>
      <c r="BE98" s="108">
        <f>IF(AND(BE2&gt;='Accom_Phase Schedule'!$C$53,BE2&lt;'Accom_Phase Schedule'!$E$53),'Accom_Phase Schedule'!$F$53*(NORMDIST(DATEDIF('Accom_Phase Schedule'!$C$53,BE2,"m")+1,$C$99,$C$100,1)-NORMSDIST(-$C$97))/(NORMSDIST($C$97)-NORMSDIST(-$C$97))-SUM($J$98:BD98),0)</f>
        <v>0</v>
      </c>
      <c r="BF98" s="108">
        <f>IF(AND(BF2&gt;='Accom_Phase Schedule'!$C$53,BF2&lt;'Accom_Phase Schedule'!$E$53),'Accom_Phase Schedule'!$F$53*(NORMDIST(DATEDIF('Accom_Phase Schedule'!$C$53,BF2,"m")+1,$C$99,$C$100,1)-NORMSDIST(-$C$97))/(NORMSDIST($C$97)-NORMSDIST(-$C$97))-SUM($J$98:BE98),0)</f>
        <v>0</v>
      </c>
      <c r="BG98" s="108">
        <f>IF(AND(BG2&gt;='Accom_Phase Schedule'!$C$53,BG2&lt;'Accom_Phase Schedule'!$E$53),'Accom_Phase Schedule'!$F$53*(NORMDIST(DATEDIF('Accom_Phase Schedule'!$C$53,BG2,"m")+1,$C$99,$C$100,1)-NORMSDIST(-$C$97))/(NORMSDIST($C$97)-NORMSDIST(-$C$97))-SUM($J$98:BF98),0)</f>
        <v>0</v>
      </c>
      <c r="BH98" s="108">
        <f>IF(AND(BH2&gt;='Accom_Phase Schedule'!$C$53,BH2&lt;'Accom_Phase Schedule'!$E$53),'Accom_Phase Schedule'!$F$53*(NORMDIST(DATEDIF('Accom_Phase Schedule'!$C$53,BH2,"m")+1,$C$99,$C$100,1)-NORMSDIST(-$C$97))/(NORMSDIST($C$97)-NORMSDIST(-$C$97))-SUM($J$98:BG98),0)</f>
        <v>0</v>
      </c>
      <c r="BI98" s="108">
        <f>IF(AND(BI2&gt;='Accom_Phase Schedule'!$C$53,BI2&lt;'Accom_Phase Schedule'!$E$53),'Accom_Phase Schedule'!$F$53*(NORMDIST(DATEDIF('Accom_Phase Schedule'!$C$53,BI2,"m")+1,$C$99,$C$100,1)-NORMSDIST(-$C$97))/(NORMSDIST($C$97)-NORMSDIST(-$C$97))-SUM($J$98:BH98),0)</f>
        <v>0</v>
      </c>
      <c r="BJ98" s="108">
        <f>IF(AND(BJ2&gt;='Accom_Phase Schedule'!$C$53,BJ2&lt;'Accom_Phase Schedule'!$E$53),'Accom_Phase Schedule'!$F$53*(NORMDIST(DATEDIF('Accom_Phase Schedule'!$C$53,BJ2,"m")+1,$C$99,$C$100,1)-NORMSDIST(-$C$97))/(NORMSDIST($C$97)-NORMSDIST(-$C$97))-SUM($J$98:BI98),0)</f>
        <v>0</v>
      </c>
      <c r="BK98" s="108">
        <f>IF(AND(BK2&gt;='Accom_Phase Schedule'!$C$53,BK2&lt;'Accom_Phase Schedule'!$E$53),'Accom_Phase Schedule'!$F$53*(NORMDIST(DATEDIF('Accom_Phase Schedule'!$C$53,BK2,"m")+1,$C$99,$C$100,1)-NORMSDIST(-$C$97))/(NORMSDIST($C$97)-NORMSDIST(-$C$97))-SUM($J$98:BJ98),0)</f>
        <v>0</v>
      </c>
      <c r="BL98" s="108">
        <f>IF(AND(BL2&gt;='Accom_Phase Schedule'!$C$53,BL2&lt;'Accom_Phase Schedule'!$E$53),'Accom_Phase Schedule'!$F$53*(NORMDIST(DATEDIF('Accom_Phase Schedule'!$C$53,BL2,"m")+1,$C$99,$C$100,1)-NORMSDIST(-$C$97))/(NORMSDIST($C$97)-NORMSDIST(-$C$97))-SUM($J$98:BK98),0)</f>
        <v>0</v>
      </c>
      <c r="BM98" s="108">
        <f>IF(AND(BM2&gt;='Accom_Phase Schedule'!$C$53,BM2&lt;'Accom_Phase Schedule'!$E$53),'Accom_Phase Schedule'!$F$53*(NORMDIST(DATEDIF('Accom_Phase Schedule'!$C$53,BM2,"m")+1,$C$99,$C$100,1)-NORMSDIST(-$C$97))/(NORMSDIST($C$97)-NORMSDIST(-$C$97))-SUM($J$98:BL98),0)</f>
        <v>0</v>
      </c>
      <c r="BN98" s="108">
        <f>IF(AND(BN2&gt;='Accom_Phase Schedule'!$C$53,BN2&lt;'Accom_Phase Schedule'!$E$53),'Accom_Phase Schedule'!$F$53*(NORMDIST(DATEDIF('Accom_Phase Schedule'!$C$53,BN2,"m")+1,$C$99,$C$100,1)-NORMSDIST(-$C$97))/(NORMSDIST($C$97)-NORMSDIST(-$C$97))-SUM($J$98:BM98),0)</f>
        <v>0</v>
      </c>
      <c r="BO98" s="108">
        <f>IF(AND(BO2&gt;='Accom_Phase Schedule'!$C$53,BO2&lt;'Accom_Phase Schedule'!$E$53),'Accom_Phase Schedule'!$F$53*(NORMDIST(DATEDIF('Accom_Phase Schedule'!$C$53,BO2,"m")+1,$C$99,$C$100,1)-NORMSDIST(-$C$97))/(NORMSDIST($C$97)-NORMSDIST(-$C$97))-SUM($J$98:BN98),0)</f>
        <v>0</v>
      </c>
      <c r="BP98" s="108">
        <f>IF(AND(BP2&gt;='Accom_Phase Schedule'!$C$53,BP2&lt;'Accom_Phase Schedule'!$E$53),'Accom_Phase Schedule'!$F$53*(NORMDIST(DATEDIF('Accom_Phase Schedule'!$C$53,BP2,"m")+1,$C$99,$C$100,1)-NORMSDIST(-$C$97))/(NORMSDIST($C$97)-NORMSDIST(-$C$97))-SUM($J$98:BO98),0)</f>
        <v>0</v>
      </c>
      <c r="BQ98" s="108">
        <f>IF(AND(BQ2&gt;='Accom_Phase Schedule'!$C$53,BQ2&lt;'Accom_Phase Schedule'!$E$53),'Accom_Phase Schedule'!$F$53*(NORMDIST(DATEDIF('Accom_Phase Schedule'!$C$53,BQ2,"m")+1,$C$99,$C$100,1)-NORMSDIST(-$C$97))/(NORMSDIST($C$97)-NORMSDIST(-$C$97))-SUM($J$98:BP98),0)</f>
        <v>0</v>
      </c>
      <c r="BR98" s="108">
        <f>IF(AND(BR2&gt;='Accom_Phase Schedule'!$C$53,BR2&lt;'Accom_Phase Schedule'!$E$53),'Accom_Phase Schedule'!$F$53*(NORMDIST(DATEDIF('Accom_Phase Schedule'!$C$53,BR2,"m")+1,$C$99,$C$100,1)-NORMSDIST(-$C$97))/(NORMSDIST($C$97)-NORMSDIST(-$C$97))-SUM($J$98:BQ98),0)</f>
        <v>0</v>
      </c>
      <c r="BS98" s="108">
        <f>IF(AND(BS2&gt;='Accom_Phase Schedule'!$C$53,BS2&lt;'Accom_Phase Schedule'!$E$53),'Accom_Phase Schedule'!$F$53*(NORMDIST(DATEDIF('Accom_Phase Schedule'!$C$53,BS2,"m")+1,$C$99,$C$100,1)-NORMSDIST(-$C$97))/(NORMSDIST($C$97)-NORMSDIST(-$C$97))-SUM($J$98:BR98),0)</f>
        <v>0</v>
      </c>
      <c r="BT98" s="108">
        <f>IF(AND(BT2&gt;='Accom_Phase Schedule'!$C$53,BT2&lt;'Accom_Phase Schedule'!$E$53),'Accom_Phase Schedule'!$F$53*(NORMDIST(DATEDIF('Accom_Phase Schedule'!$C$53,BT2,"m")+1,$C$99,$C$100,1)-NORMSDIST(-$C$97))/(NORMSDIST($C$97)-NORMSDIST(-$C$97))-SUM($J$98:BS98),0)</f>
        <v>0</v>
      </c>
      <c r="BU98" s="108">
        <f>IF(AND(BU2&gt;='Accom_Phase Schedule'!$C$53,BU2&lt;'Accom_Phase Schedule'!$E$53),'Accom_Phase Schedule'!$F$53*(NORMDIST(DATEDIF('Accom_Phase Schedule'!$C$53,BU2,"m")+1,$C$99,$C$100,1)-NORMSDIST(-$C$97))/(NORMSDIST($C$97)-NORMSDIST(-$C$97))-SUM($J$98:BT98),0)</f>
        <v>0</v>
      </c>
      <c r="BV98" s="108">
        <f>IF(AND(BV2&gt;='Accom_Phase Schedule'!$C$53,BV2&lt;'Accom_Phase Schedule'!$E$53),'Accom_Phase Schedule'!$F$53*(NORMDIST(DATEDIF('Accom_Phase Schedule'!$C$53,BV2,"m")+1,$C$99,$C$100,1)-NORMSDIST(-$C$97))/(NORMSDIST($C$97)-NORMSDIST(-$C$97))-SUM($J$98:BU98),0)</f>
        <v>0</v>
      </c>
      <c r="BW98" s="108">
        <f>IF(AND(BW2&gt;='Accom_Phase Schedule'!$C$53,BW2&lt;'Accom_Phase Schedule'!$E$53),'Accom_Phase Schedule'!$F$53*(NORMDIST(DATEDIF('Accom_Phase Schedule'!$C$53,BW2,"m")+1,$C$99,$C$100,1)-NORMSDIST(-$C$97))/(NORMSDIST($C$97)-NORMSDIST(-$C$97))-SUM($J$98:BV98),0)</f>
        <v>0</v>
      </c>
      <c r="BX98" s="108">
        <f>IF(AND(BX2&gt;='Accom_Phase Schedule'!$C$53,BX2&lt;'Accom_Phase Schedule'!$E$53),'Accom_Phase Schedule'!$F$53*(NORMDIST(DATEDIF('Accom_Phase Schedule'!$C$53,BX2,"m")+1,$C$99,$C$100,1)-NORMSDIST(-$C$97))/(NORMSDIST($C$97)-NORMSDIST(-$C$97))-SUM($J$98:BW98),0)</f>
        <v>0</v>
      </c>
      <c r="BY98" s="108">
        <f>IF(AND(BY2&gt;='Accom_Phase Schedule'!$C$53,BY2&lt;'Accom_Phase Schedule'!$E$53),'Accom_Phase Schedule'!$F$53*(NORMDIST(DATEDIF('Accom_Phase Schedule'!$C$53,BY2,"m")+1,$C$99,$C$100,1)-NORMSDIST(-$C$97))/(NORMSDIST($C$97)-NORMSDIST(-$C$97))-SUM($J$98:BX98),0)</f>
        <v>0</v>
      </c>
      <c r="BZ98" s="108">
        <f>IF(AND(BZ2&gt;='Accom_Phase Schedule'!$C$53,BZ2&lt;'Accom_Phase Schedule'!$E$53),'Accom_Phase Schedule'!$F$53*(NORMDIST(DATEDIF('Accom_Phase Schedule'!$C$53,BZ2,"m")+1,$C$99,$C$100,1)-NORMSDIST(-$C$97))/(NORMSDIST($C$97)-NORMSDIST(-$C$97))-SUM($J$98:BY98),0)</f>
        <v>0</v>
      </c>
      <c r="CA98" s="108">
        <f>IF(AND(CA2&gt;='Accom_Phase Schedule'!$C$53,CA2&lt;'Accom_Phase Schedule'!$E$53),'Accom_Phase Schedule'!$F$53*(NORMDIST(DATEDIF('Accom_Phase Schedule'!$C$53,CA2,"m")+1,$C$99,$C$100,1)-NORMSDIST(-$C$97))/(NORMSDIST($C$97)-NORMSDIST(-$C$97))-SUM($J$98:BZ98),0)</f>
        <v>0</v>
      </c>
      <c r="CB98" s="108">
        <f>IF(AND(CB2&gt;='Accom_Phase Schedule'!$C$53,CB2&lt;'Accom_Phase Schedule'!$E$53),'Accom_Phase Schedule'!$F$53*(NORMDIST(DATEDIF('Accom_Phase Schedule'!$C$53,CB2,"m")+1,$C$99,$C$100,1)-NORMSDIST(-$C$97))/(NORMSDIST($C$97)-NORMSDIST(-$C$97))-SUM($J$98:CA98),0)</f>
        <v>0</v>
      </c>
      <c r="CC98" s="108">
        <f>IF(AND(CC2&gt;='Accom_Phase Schedule'!$C$53,CC2&lt;'Accom_Phase Schedule'!$E$53),'Accom_Phase Schedule'!$F$53*(NORMDIST(DATEDIF('Accom_Phase Schedule'!$C$53,CC2,"m")+1,$C$99,$C$100,1)-NORMSDIST(-$C$97))/(NORMSDIST($C$97)-NORMSDIST(-$C$97))-SUM($J$98:CB98),0)</f>
        <v>0</v>
      </c>
      <c r="CD98" s="108">
        <f>IF(AND(CD2&gt;='Accom_Phase Schedule'!$C$53,CD2&lt;'Accom_Phase Schedule'!$E$53),'Accom_Phase Schedule'!$F$53*(NORMDIST(DATEDIF('Accom_Phase Schedule'!$C$53,CD2,"m")+1,$C$99,$C$100,1)-NORMSDIST(-$C$97))/(NORMSDIST($C$97)-NORMSDIST(-$C$97))-SUM($J$98:CC98),0)</f>
        <v>0</v>
      </c>
      <c r="CE98" s="108">
        <f>IF(AND(CE2&gt;='Accom_Phase Schedule'!$C$53,CE2&lt;'Accom_Phase Schedule'!$E$53),'Accom_Phase Schedule'!$F$53*(NORMDIST(DATEDIF('Accom_Phase Schedule'!$C$53,CE2,"m")+1,$C$99,$C$100,1)-NORMSDIST(-$C$97))/(NORMSDIST($C$97)-NORMSDIST(-$C$97))-SUM($J$98:CD98),0)</f>
        <v>0</v>
      </c>
      <c r="CF98" s="108">
        <f>IF(AND(CF2&gt;='Accom_Phase Schedule'!$C$53,CF2&lt;'Accom_Phase Schedule'!$E$53),'Accom_Phase Schedule'!$F$53*(NORMDIST(DATEDIF('Accom_Phase Schedule'!$C$53,CF2,"m")+1,$C$99,$C$100,1)-NORMSDIST(-$C$97))/(NORMSDIST($C$97)-NORMSDIST(-$C$97))-SUM($J$98:CE98),0)</f>
        <v>0</v>
      </c>
      <c r="CG98" s="108">
        <f>IF(AND(CG2&gt;='Accom_Phase Schedule'!$C$53,CG2&lt;'Accom_Phase Schedule'!$E$53),'Accom_Phase Schedule'!$F$53*(NORMDIST(DATEDIF('Accom_Phase Schedule'!$C$53,CG2,"m")+1,$C$99,$C$100,1)-NORMSDIST(-$C$97))/(NORMSDIST($C$97)-NORMSDIST(-$C$97))-SUM($J$98:CF98),0)</f>
        <v>0</v>
      </c>
      <c r="CH98" s="108">
        <f>IF(AND(CH2&gt;='Accom_Phase Schedule'!$C$53,CH2&lt;'Accom_Phase Schedule'!$E$53),'Accom_Phase Schedule'!$F$53*(NORMDIST(DATEDIF('Accom_Phase Schedule'!$C$53,CH2,"m")+1,$C$99,$C$100,1)-NORMSDIST(-$C$97))/(NORMSDIST($C$97)-NORMSDIST(-$C$97))-SUM($J$98:CG98),0)</f>
        <v>0</v>
      </c>
      <c r="CI98" s="108">
        <f>IF(AND(CI2&gt;='Accom_Phase Schedule'!$C$53,CI2&lt;'Accom_Phase Schedule'!$E$53),'Accom_Phase Schedule'!$F$53*(NORMDIST(DATEDIF('Accom_Phase Schedule'!$C$53,CI2,"m")+1,$C$99,$C$100,1)-NORMSDIST(-$C$97))/(NORMSDIST($C$97)-NORMSDIST(-$C$97))-SUM($J$98:CH98),0)</f>
        <v>0</v>
      </c>
      <c r="CJ98" s="108">
        <f>IF(AND(CJ2&gt;='Accom_Phase Schedule'!$C$53,CJ2&lt;'Accom_Phase Schedule'!$E$53),'Accom_Phase Schedule'!$F$53*(NORMDIST(DATEDIF('Accom_Phase Schedule'!$C$53,CJ2,"m")+1,$C$99,$C$100,1)-NORMSDIST(-$C$97))/(NORMSDIST($C$97)-NORMSDIST(-$C$97))-SUM($J$98:CI98),0)</f>
        <v>0</v>
      </c>
      <c r="CK98" s="108">
        <f>IF(AND(CK2&gt;='Accom_Phase Schedule'!$C$53,CK2&lt;'Accom_Phase Schedule'!$E$53),'Accom_Phase Schedule'!$F$53*(NORMDIST(DATEDIF('Accom_Phase Schedule'!$C$53,CK2,"m")+1,$C$99,$C$100,1)-NORMSDIST(-$C$97))/(NORMSDIST($C$97)-NORMSDIST(-$C$97))-SUM($J$98:CJ98),0)</f>
        <v>0</v>
      </c>
      <c r="CL98" s="108">
        <f>IF(AND(CL2&gt;='Accom_Phase Schedule'!$C$53,CL2&lt;'Accom_Phase Schedule'!$E$53),'Accom_Phase Schedule'!$F$53*(NORMDIST(DATEDIF('Accom_Phase Schedule'!$C$53,CL2,"m")+1,$C$99,$C$100,1)-NORMSDIST(-$C$97))/(NORMSDIST($C$97)-NORMSDIST(-$C$97))-SUM($J$98:CK98),0)</f>
        <v>0</v>
      </c>
      <c r="CM98" s="108">
        <f>IF(AND(CM2&gt;='Accom_Phase Schedule'!$C$53,CM2&lt;'Accom_Phase Schedule'!$E$53),'Accom_Phase Schedule'!$F$53*(NORMDIST(DATEDIF('Accom_Phase Schedule'!$C$53,CM2,"m")+1,$C$99,$C$100,1)-NORMSDIST(-$C$97))/(NORMSDIST($C$97)-NORMSDIST(-$C$97))-SUM($J$98:CL98),0)</f>
        <v>0</v>
      </c>
      <c r="CN98" s="108">
        <f>IF(AND(CN2&gt;='Accom_Phase Schedule'!$C$53,CN2&lt;'Accom_Phase Schedule'!$E$53),'Accom_Phase Schedule'!$F$53*(NORMDIST(DATEDIF('Accom_Phase Schedule'!$C$53,CN2,"m")+1,$C$99,$C$100,1)-NORMSDIST(-$C$97))/(NORMSDIST($C$97)-NORMSDIST(-$C$97))-SUM($J$98:CM98),0)</f>
        <v>0</v>
      </c>
      <c r="CO98" s="108">
        <f>IF(AND(CO2&gt;='Accom_Phase Schedule'!$C$53,CO2&lt;'Accom_Phase Schedule'!$E$53),'Accom_Phase Schedule'!$F$53*(NORMDIST(DATEDIF('Accom_Phase Schedule'!$C$53,CO2,"m")+1,$C$99,$C$100,1)-NORMSDIST(-$C$97))/(NORMSDIST($C$97)-NORMSDIST(-$C$97))-SUM($J$98:CN98),0)</f>
        <v>0</v>
      </c>
      <c r="CP98" s="108">
        <f>IF(AND(CP2&gt;='Accom_Phase Schedule'!$C$53,CP2&lt;'Accom_Phase Schedule'!$E$53),'Accom_Phase Schedule'!$F$53*(NORMDIST(DATEDIF('Accom_Phase Schedule'!$C$53,CP2,"m")+1,$C$99,$C$100,1)-NORMSDIST(-$C$97))/(NORMSDIST($C$97)-NORMSDIST(-$C$97))-SUM($J$98:CO98),0)</f>
        <v>0</v>
      </c>
      <c r="CQ98" s="108">
        <f>IF(AND(CQ2&gt;='Accom_Phase Schedule'!$C$53,CQ2&lt;'Accom_Phase Schedule'!$E$53),'Accom_Phase Schedule'!$F$53*(NORMDIST(DATEDIF('Accom_Phase Schedule'!$C$53,CQ2,"m")+1,$C$99,$C$100,1)-NORMSDIST(-$C$97))/(NORMSDIST($C$97)-NORMSDIST(-$C$97))-SUM($J$98:CP98),0)</f>
        <v>0</v>
      </c>
      <c r="CR98" s="108">
        <f>IF(AND(CR2&gt;='Accom_Phase Schedule'!$C$53,CR2&lt;'Accom_Phase Schedule'!$E$53),'Accom_Phase Schedule'!$F$53*(NORMDIST(DATEDIF('Accom_Phase Schedule'!$C$53,CR2,"m")+1,$C$99,$C$100,1)-NORMSDIST(-$C$97))/(NORMSDIST($C$97)-NORMSDIST(-$C$97))-SUM($J$98:CQ98),0)</f>
        <v>0</v>
      </c>
      <c r="CS98" s="108">
        <f>IF(AND(CS2&gt;='Accom_Phase Schedule'!$C$53,CS2&lt;'Accom_Phase Schedule'!$E$53),'Accom_Phase Schedule'!$F$53*(NORMDIST(DATEDIF('Accom_Phase Schedule'!$C$53,CS2,"m")+1,$C$99,$C$100,1)-NORMSDIST(-$C$97))/(NORMSDIST($C$97)-NORMSDIST(-$C$97))-SUM($J$98:CR98),0)</f>
        <v>0</v>
      </c>
      <c r="CT98" s="108">
        <f>IF(AND(CT2&gt;='Accom_Phase Schedule'!$C$53,CT2&lt;'Accom_Phase Schedule'!$E$53),'Accom_Phase Schedule'!$F$53*(NORMDIST(DATEDIF('Accom_Phase Schedule'!$C$53,CT2,"m")+1,$C$99,$C$100,1)-NORMSDIST(-$C$97))/(NORMSDIST($C$97)-NORMSDIST(-$C$97))-SUM($J$98:CS98),0)</f>
        <v>0</v>
      </c>
      <c r="CU98" s="108">
        <f>IF(AND(CU2&gt;='Accom_Phase Schedule'!$C$53,CU2&lt;'Accom_Phase Schedule'!$E$53),'Accom_Phase Schedule'!$F$53*(NORMDIST(DATEDIF('Accom_Phase Schedule'!$C$53,CU2,"m")+1,$C$99,$C$100,1)-NORMSDIST(-$C$97))/(NORMSDIST($C$97)-NORMSDIST(-$C$97))-SUM($J$98:CT98),0)</f>
        <v>0</v>
      </c>
    </row>
    <row r="99" spans="2:99" x14ac:dyDescent="0.25">
      <c r="B99" s="1" t="s">
        <v>218</v>
      </c>
      <c r="C99" s="109">
        <f>'Accom_Phase Schedule'!D53/2</f>
        <v>9</v>
      </c>
      <c r="I99" s="58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36"/>
      <c r="BZ99" s="36"/>
      <c r="CA99" s="36"/>
      <c r="CB99" s="36"/>
      <c r="CC99" s="36"/>
      <c r="CD99" s="36"/>
      <c r="CE99" s="36"/>
      <c r="CF99" s="36"/>
      <c r="CG99" s="36"/>
      <c r="CH99" s="36"/>
      <c r="CI99" s="36"/>
      <c r="CJ99" s="36"/>
      <c r="CK99" s="36"/>
      <c r="CL99" s="36"/>
      <c r="CM99" s="36"/>
      <c r="CN99" s="36"/>
      <c r="CO99" s="36"/>
      <c r="CP99" s="36"/>
      <c r="CQ99" s="36"/>
      <c r="CR99" s="36"/>
      <c r="CS99" s="36"/>
      <c r="CT99" s="36"/>
      <c r="CU99" s="36"/>
    </row>
    <row r="100" spans="2:99" x14ac:dyDescent="0.25">
      <c r="B100" s="1" t="s">
        <v>219</v>
      </c>
      <c r="C100" s="109">
        <f>C99/$C$97</f>
        <v>3</v>
      </c>
      <c r="I100" s="2"/>
    </row>
    <row r="101" spans="2:99" x14ac:dyDescent="0.25">
      <c r="B101" s="104" t="s">
        <v>52</v>
      </c>
      <c r="C101" s="105"/>
      <c r="D101" s="105"/>
      <c r="E101" s="105"/>
      <c r="F101" s="106"/>
      <c r="G101" s="105"/>
      <c r="H101" s="105" t="s">
        <v>220</v>
      </c>
      <c r="I101" s="107">
        <f>SUM(K101:CU101)</f>
        <v>0</v>
      </c>
      <c r="J101" s="105"/>
      <c r="K101" s="108">
        <f>IF(AND(K2&gt;='Accom_Phase Schedule'!$C$54,K2&lt;'Accom_Phase Schedule'!$E$54),'Accom_Phase Schedule'!$F$54*(NORMDIST(DATEDIF('Accom_Phase Schedule'!$C$54,K2,"m")+1,$C$102,$C$103,1)-NORMSDIST(-$C$97))/(NORMSDIST($C$97)-NORMSDIST(-$C$97))-SUM($J$101:J101),0)</f>
        <v>0</v>
      </c>
      <c r="L101" s="108">
        <f>IF(AND(L2&gt;='Accom_Phase Schedule'!$C$54,L2&lt;'Accom_Phase Schedule'!$E$54),'Accom_Phase Schedule'!$F$54*(NORMDIST(DATEDIF('Accom_Phase Schedule'!$C$54,L2,"m")+1,$C$102,$C$103,1)-NORMSDIST(-$C$97))/(NORMSDIST($C$97)-NORMSDIST(-$C$97))-SUM($J$101:K101),0)</f>
        <v>0</v>
      </c>
      <c r="M101" s="108">
        <f>IF(AND(M2&gt;='Accom_Phase Schedule'!$C$54,M2&lt;'Accom_Phase Schedule'!$E$54),'Accom_Phase Schedule'!$F$54*(NORMDIST(DATEDIF('Accom_Phase Schedule'!$C$54,M2,"m")+1,$C$102,$C$103,1)-NORMSDIST(-$C$97))/(NORMSDIST($C$97)-NORMSDIST(-$C$97))-SUM($J$101:L101),0)</f>
        <v>0</v>
      </c>
      <c r="N101" s="108">
        <f>IF(AND(N2&gt;='Accom_Phase Schedule'!$C$54,N2&lt;'Accom_Phase Schedule'!$E$54),'Accom_Phase Schedule'!$F$54*(NORMDIST(DATEDIF('Accom_Phase Schedule'!$C$54,N2,"m")+1,$C$102,$C$103,1)-NORMSDIST(-$C$97))/(NORMSDIST($C$97)-NORMSDIST(-$C$97))-SUM($J$101:M101),0)</f>
        <v>0</v>
      </c>
      <c r="O101" s="108">
        <f>IF(AND(O2&gt;='Accom_Phase Schedule'!$C$54,O2&lt;'Accom_Phase Schedule'!$E$54),'Accom_Phase Schedule'!$F$54*(NORMDIST(DATEDIF('Accom_Phase Schedule'!$C$54,O2,"m")+1,$C$102,$C$103,1)-NORMSDIST(-$C$97))/(NORMSDIST($C$97)-NORMSDIST(-$C$97))-SUM($J$101:N101),0)</f>
        <v>0</v>
      </c>
      <c r="P101" s="108">
        <f>IF(AND(P2&gt;='Accom_Phase Schedule'!$C$54,P2&lt;'Accom_Phase Schedule'!$E$54),'Accom_Phase Schedule'!$F$54*(NORMDIST(DATEDIF('Accom_Phase Schedule'!$C$54,P2,"m")+1,$C$102,$C$103,1)-NORMSDIST(-$C$97))/(NORMSDIST($C$97)-NORMSDIST(-$C$97))-SUM($J$101:O101),0)</f>
        <v>0</v>
      </c>
      <c r="Q101" s="108">
        <f>IF(AND(Q2&gt;='Accom_Phase Schedule'!$C$54,Q2&lt;'Accom_Phase Schedule'!$E$54),'Accom_Phase Schedule'!$F$54*(NORMDIST(DATEDIF('Accom_Phase Schedule'!$C$54,Q2,"m")+1,$C$102,$C$103,1)-NORMSDIST(-$C$97))/(NORMSDIST($C$97)-NORMSDIST(-$C$97))-SUM($J$101:P101),0)</f>
        <v>0</v>
      </c>
      <c r="R101" s="108">
        <f>IF(AND(R2&gt;='Accom_Phase Schedule'!$C$54,R2&lt;'Accom_Phase Schedule'!$E$54),'Accom_Phase Schedule'!$F$54*(NORMDIST(DATEDIF('Accom_Phase Schedule'!$C$54,R2,"m")+1,$C$102,$C$103,1)-NORMSDIST(-$C$97))/(NORMSDIST($C$97)-NORMSDIST(-$C$97))-SUM($J$101:Q101),0)</f>
        <v>0</v>
      </c>
      <c r="S101" s="108">
        <f>IF(AND(S2&gt;='Accom_Phase Schedule'!$C$54,S2&lt;'Accom_Phase Schedule'!$E$54),'Accom_Phase Schedule'!$F$54*(NORMDIST(DATEDIF('Accom_Phase Schedule'!$C$54,S2,"m")+1,$C$102,$C$103,1)-NORMSDIST(-$C$97))/(NORMSDIST($C$97)-NORMSDIST(-$C$97))-SUM($J$101:R101),0)</f>
        <v>0</v>
      </c>
      <c r="T101" s="108">
        <f>IF(AND(T2&gt;='Accom_Phase Schedule'!$C$54,T2&lt;'Accom_Phase Schedule'!$E$54),'Accom_Phase Schedule'!$F$54*(NORMDIST(DATEDIF('Accom_Phase Schedule'!$C$54,T2,"m")+1,$C$102,$C$103,1)-NORMSDIST(-$C$97))/(NORMSDIST($C$97)-NORMSDIST(-$C$97))-SUM($J$101:S101),0)</f>
        <v>0</v>
      </c>
      <c r="U101" s="108">
        <f>IF(AND(U2&gt;='Accom_Phase Schedule'!$C$54,U2&lt;'Accom_Phase Schedule'!$E$54),'Accom_Phase Schedule'!$F$54*(NORMDIST(DATEDIF('Accom_Phase Schedule'!$C$54,U2,"m")+1,$C$102,$C$103,1)-NORMSDIST(-$C$97))/(NORMSDIST($C$97)-NORMSDIST(-$C$97))-SUM($J$101:T101),0)</f>
        <v>0</v>
      </c>
      <c r="V101" s="108">
        <f>IF(AND(V2&gt;='Accom_Phase Schedule'!$C$54,V2&lt;'Accom_Phase Schedule'!$E$54),'Accom_Phase Schedule'!$F$54*(NORMDIST(DATEDIF('Accom_Phase Schedule'!$C$54,V2,"m")+1,$C$102,$C$103,1)-NORMSDIST(-$C$97))/(NORMSDIST($C$97)-NORMSDIST(-$C$97))-SUM($J$101:U101),0)</f>
        <v>0</v>
      </c>
      <c r="W101" s="108">
        <f>IF(AND(W2&gt;='Accom_Phase Schedule'!$C$54,W2&lt;'Accom_Phase Schedule'!$E$54),'Accom_Phase Schedule'!$F$54*(NORMDIST(DATEDIF('Accom_Phase Schedule'!$C$54,W2,"m")+1,$C$102,$C$103,1)-NORMSDIST(-$C$97))/(NORMSDIST($C$97)-NORMSDIST(-$C$97))-SUM($J$101:V101),0)</f>
        <v>0</v>
      </c>
      <c r="X101" s="108">
        <f>IF(AND(X2&gt;='Accom_Phase Schedule'!$C$54,X2&lt;'Accom_Phase Schedule'!$E$54),'Accom_Phase Schedule'!$F$54*(NORMDIST(DATEDIF('Accom_Phase Schedule'!$C$54,X2,"m")+1,$C$102,$C$103,1)-NORMSDIST(-$C$97))/(NORMSDIST($C$97)-NORMSDIST(-$C$97))-SUM($J$101:W101),0)</f>
        <v>0</v>
      </c>
      <c r="Y101" s="108">
        <f>IF(AND(Y2&gt;='Accom_Phase Schedule'!$C$54,Y2&lt;'Accom_Phase Schedule'!$E$54),'Accom_Phase Schedule'!$F$54*(NORMDIST(DATEDIF('Accom_Phase Schedule'!$C$54,Y2,"m")+1,$C$102,$C$103,1)-NORMSDIST(-$C$97))/(NORMSDIST($C$97)-NORMSDIST(-$C$97))-SUM($J$101:X101),0)</f>
        <v>0</v>
      </c>
      <c r="Z101" s="108">
        <f>IF(AND(Z2&gt;='Accom_Phase Schedule'!$C$54,Z2&lt;'Accom_Phase Schedule'!$E$54),'Accom_Phase Schedule'!$F$54*(NORMDIST(DATEDIF('Accom_Phase Schedule'!$C$54,Z2,"m")+1,$C$102,$C$103,1)-NORMSDIST(-$C$97))/(NORMSDIST($C$97)-NORMSDIST(-$C$97))-SUM($J$101:Y101),0)</f>
        <v>0</v>
      </c>
      <c r="AA101" s="108">
        <f>IF(AND(AA2&gt;='Accom_Phase Schedule'!$C$54,AA2&lt;'Accom_Phase Schedule'!$E$54),'Accom_Phase Schedule'!$F$54*(NORMDIST(DATEDIF('Accom_Phase Schedule'!$C$54,AA2,"m")+1,$C$102,$C$103,1)-NORMSDIST(-$C$97))/(NORMSDIST($C$97)-NORMSDIST(-$C$97))-SUM($J$101:Z101),0)</f>
        <v>0</v>
      </c>
      <c r="AB101" s="108">
        <f>IF(AND(AB2&gt;='Accom_Phase Schedule'!$C$54,AB2&lt;'Accom_Phase Schedule'!$E$54),'Accom_Phase Schedule'!$F$54*(NORMDIST(DATEDIF('Accom_Phase Schedule'!$C$54,AB2,"m")+1,$C$102,$C$103,1)-NORMSDIST(-$C$97))/(NORMSDIST($C$97)-NORMSDIST(-$C$97))-SUM($J$101:AA101),0)</f>
        <v>0</v>
      </c>
      <c r="AC101" s="108">
        <f>IF(AND(AC2&gt;='Accom_Phase Schedule'!$C$54,AC2&lt;'Accom_Phase Schedule'!$E$54),'Accom_Phase Schedule'!$F$54*(NORMDIST(DATEDIF('Accom_Phase Schedule'!$C$54,AC2,"m")+1,$C$102,$C$103,1)-NORMSDIST(-$C$97))/(NORMSDIST($C$97)-NORMSDIST(-$C$97))-SUM($J$101:AB101),0)</f>
        <v>0</v>
      </c>
      <c r="AD101" s="108">
        <f>IF(AND(AD2&gt;='Accom_Phase Schedule'!$C$54,AD2&lt;'Accom_Phase Schedule'!$E$54),'Accom_Phase Schedule'!$F$54*(NORMDIST(DATEDIF('Accom_Phase Schedule'!$C$54,AD2,"m")+1,$C$102,$C$103,1)-NORMSDIST(-$C$97))/(NORMSDIST($C$97)-NORMSDIST(-$C$97))-SUM($J$101:AC101),0)</f>
        <v>0</v>
      </c>
      <c r="AE101" s="108">
        <f>IF(AND(AE2&gt;='Accom_Phase Schedule'!$C$54,AE2&lt;'Accom_Phase Schedule'!$E$54),'Accom_Phase Schedule'!$F$54*(NORMDIST(DATEDIF('Accom_Phase Schedule'!$C$54,AE2,"m")+1,$C$102,$C$103,1)-NORMSDIST(-$C$97))/(NORMSDIST($C$97)-NORMSDIST(-$C$97))-SUM($J$101:AD101),0)</f>
        <v>0</v>
      </c>
      <c r="AF101" s="108">
        <f>IF(AND(AF2&gt;='Accom_Phase Schedule'!$C$54,AF2&lt;'Accom_Phase Schedule'!$E$54),'Accom_Phase Schedule'!$F$54*(NORMDIST(DATEDIF('Accom_Phase Schedule'!$C$54,AF2,"m")+1,$C$102,$C$103,1)-NORMSDIST(-$C$97))/(NORMSDIST($C$97)-NORMSDIST(-$C$97))-SUM($J$101:AE101),0)</f>
        <v>0</v>
      </c>
      <c r="AG101" s="108">
        <f>IF(AND(AG2&gt;='Accom_Phase Schedule'!$C$54,AG2&lt;'Accom_Phase Schedule'!$E$54),'Accom_Phase Schedule'!$F$54*(NORMDIST(DATEDIF('Accom_Phase Schedule'!$C$54,AG2,"m")+1,$C$102,$C$103,1)-NORMSDIST(-$C$97))/(NORMSDIST($C$97)-NORMSDIST(-$C$97))-SUM($J$101:AF101),0)</f>
        <v>0</v>
      </c>
      <c r="AH101" s="108">
        <f>IF(AND(AH2&gt;='Accom_Phase Schedule'!$C$54,AH2&lt;'Accom_Phase Schedule'!$E$54),'Accom_Phase Schedule'!$F$54*(NORMDIST(DATEDIF('Accom_Phase Schedule'!$C$54,AH2,"m")+1,$C$102,$C$103,1)-NORMSDIST(-$C$97))/(NORMSDIST($C$97)-NORMSDIST(-$C$97))-SUM($J$101:AG101),0)</f>
        <v>0</v>
      </c>
      <c r="AI101" s="108">
        <f>IF(AND(AI2&gt;='Accom_Phase Schedule'!$C$54,AI2&lt;'Accom_Phase Schedule'!$E$54),'Accom_Phase Schedule'!$F$54*(NORMDIST(DATEDIF('Accom_Phase Schedule'!$C$54,AI2,"m")+1,$C$102,$C$103,1)-NORMSDIST(-$C$97))/(NORMSDIST($C$97)-NORMSDIST(-$C$97))-SUM($J$101:AH101),0)</f>
        <v>0</v>
      </c>
      <c r="AJ101" s="108">
        <f>IF(AND(AJ2&gt;='Accom_Phase Schedule'!$C$54,AJ2&lt;'Accom_Phase Schedule'!$E$54),'Accom_Phase Schedule'!$F$54*(NORMDIST(DATEDIF('Accom_Phase Schedule'!$C$54,AJ2,"m")+1,$C$102,$C$103,1)-NORMSDIST(-$C$97))/(NORMSDIST($C$97)-NORMSDIST(-$C$97))-SUM($J$101:AI101),0)</f>
        <v>0</v>
      </c>
      <c r="AK101" s="108">
        <f>IF(AND(AK2&gt;='Accom_Phase Schedule'!$C$54,AK2&lt;'Accom_Phase Schedule'!$E$54),'Accom_Phase Schedule'!$F$54*(NORMDIST(DATEDIF('Accom_Phase Schedule'!$C$54,AK2,"m")+1,$C$102,$C$103,1)-NORMSDIST(-$C$97))/(NORMSDIST($C$97)-NORMSDIST(-$C$97))-SUM($J$101:AJ101),0)</f>
        <v>0</v>
      </c>
      <c r="AL101" s="108">
        <f>IF(AND(AL2&gt;='Accom_Phase Schedule'!$C$54,AL2&lt;'Accom_Phase Schedule'!$E$54),'Accom_Phase Schedule'!$F$54*(NORMDIST(DATEDIF('Accom_Phase Schedule'!$C$54,AL2,"m")+1,$C$102,$C$103,1)-NORMSDIST(-$C$97))/(NORMSDIST($C$97)-NORMSDIST(-$C$97))-SUM($J$101:AK101),0)</f>
        <v>0</v>
      </c>
      <c r="AM101" s="108">
        <f>IF(AND(AM2&gt;='Accom_Phase Schedule'!$C$54,AM2&lt;'Accom_Phase Schedule'!$E$54),'Accom_Phase Schedule'!$F$54*(NORMDIST(DATEDIF('Accom_Phase Schedule'!$C$54,AM2,"m")+1,$C$102,$C$103,1)-NORMSDIST(-$C$97))/(NORMSDIST($C$97)-NORMSDIST(-$C$97))-SUM($J$101:AL101),0)</f>
        <v>0</v>
      </c>
      <c r="AN101" s="108">
        <f>IF(AND(AN2&gt;='Accom_Phase Schedule'!$C$54,AN2&lt;'Accom_Phase Schedule'!$E$54),'Accom_Phase Schedule'!$F$54*(NORMDIST(DATEDIF('Accom_Phase Schedule'!$C$54,AN2,"m")+1,$C$102,$C$103,1)-NORMSDIST(-$C$97))/(NORMSDIST($C$97)-NORMSDIST(-$C$97))-SUM($J$101:AM101),0)</f>
        <v>0</v>
      </c>
      <c r="AO101" s="108">
        <f>IF(AND(AO2&gt;='Accom_Phase Schedule'!$C$54,AO2&lt;'Accom_Phase Schedule'!$E$54),'Accom_Phase Schedule'!$F$54*(NORMDIST(DATEDIF('Accom_Phase Schedule'!$C$54,AO2,"m")+1,$C$102,$C$103,1)-NORMSDIST(-$C$97))/(NORMSDIST($C$97)-NORMSDIST(-$C$97))-SUM($J$101:AN101),0)</f>
        <v>0</v>
      </c>
      <c r="AP101" s="108">
        <f>IF(AND(AP2&gt;='Accom_Phase Schedule'!$C$54,AP2&lt;'Accom_Phase Schedule'!$E$54),'Accom_Phase Schedule'!$F$54*(NORMDIST(DATEDIF('Accom_Phase Schedule'!$C$54,AP2,"m")+1,$C$102,$C$103,1)-NORMSDIST(-$C$97))/(NORMSDIST($C$97)-NORMSDIST(-$C$97))-SUM($J$101:AO101),0)</f>
        <v>0</v>
      </c>
      <c r="AQ101" s="108">
        <f>IF(AND(AQ2&gt;='Accom_Phase Schedule'!$C$54,AQ2&lt;'Accom_Phase Schedule'!$E$54),'Accom_Phase Schedule'!$F$54*(NORMDIST(DATEDIF('Accom_Phase Schedule'!$C$54,AQ2,"m")+1,$C$102,$C$103,1)-NORMSDIST(-$C$97))/(NORMSDIST($C$97)-NORMSDIST(-$C$97))-SUM($J$101:AP101),0)</f>
        <v>0</v>
      </c>
      <c r="AR101" s="108">
        <f>IF(AND(AR2&gt;='Accom_Phase Schedule'!$C$54,AR2&lt;'Accom_Phase Schedule'!$E$54),'Accom_Phase Schedule'!$F$54*(NORMDIST(DATEDIF('Accom_Phase Schedule'!$C$54,AR2,"m")+1,$C$102,$C$103,1)-NORMSDIST(-$C$97))/(NORMSDIST($C$97)-NORMSDIST(-$C$97))-SUM($J$101:AQ101),0)</f>
        <v>0</v>
      </c>
      <c r="AS101" s="108">
        <f>IF(AND(AS2&gt;='Accom_Phase Schedule'!$C$54,AS2&lt;'Accom_Phase Schedule'!$E$54),'Accom_Phase Schedule'!$F$54*(NORMDIST(DATEDIF('Accom_Phase Schedule'!$C$54,AS2,"m")+1,$C$102,$C$103,1)-NORMSDIST(-$C$97))/(NORMSDIST($C$97)-NORMSDIST(-$C$97))-SUM($J$101:AR101),0)</f>
        <v>0</v>
      </c>
      <c r="AT101" s="108">
        <f>IF(AND(AT2&gt;='Accom_Phase Schedule'!$C$54,AT2&lt;'Accom_Phase Schedule'!$E$54),'Accom_Phase Schedule'!$F$54*(NORMDIST(DATEDIF('Accom_Phase Schedule'!$C$54,AT2,"m")+1,$C$102,$C$103,1)-NORMSDIST(-$C$97))/(NORMSDIST($C$97)-NORMSDIST(-$C$97))-SUM($J$101:AS101),0)</f>
        <v>0</v>
      </c>
      <c r="AU101" s="108">
        <f>IF(AND(AU2&gt;='Accom_Phase Schedule'!$C$54,AU2&lt;'Accom_Phase Schedule'!$E$54),'Accom_Phase Schedule'!$F$54*(NORMDIST(DATEDIF('Accom_Phase Schedule'!$C$54,AU2,"m")+1,$C$102,$C$103,1)-NORMSDIST(-$C$97))/(NORMSDIST($C$97)-NORMSDIST(-$C$97))-SUM($J$101:AT101),0)</f>
        <v>0</v>
      </c>
      <c r="AV101" s="108">
        <f>IF(AND(AV2&gt;='Accom_Phase Schedule'!$C$54,AV2&lt;'Accom_Phase Schedule'!$E$54),'Accom_Phase Schedule'!$F$54*(NORMDIST(DATEDIF('Accom_Phase Schedule'!$C$54,AV2,"m")+1,$C$102,$C$103,1)-NORMSDIST(-$C$97))/(NORMSDIST($C$97)-NORMSDIST(-$C$97))-SUM($J$101:AU101),0)</f>
        <v>0</v>
      </c>
      <c r="AW101" s="108">
        <f>IF(AND(AW2&gt;='Accom_Phase Schedule'!$C$54,AW2&lt;'Accom_Phase Schedule'!$E$54),'Accom_Phase Schedule'!$F$54*(NORMDIST(DATEDIF('Accom_Phase Schedule'!$C$54,AW2,"m")+1,$C$102,$C$103,1)-NORMSDIST(-$C$97))/(NORMSDIST($C$97)-NORMSDIST(-$C$97))-SUM($J$101:AV101),0)</f>
        <v>0</v>
      </c>
      <c r="AX101" s="108">
        <f>IF(AND(AX2&gt;='Accom_Phase Schedule'!$C$54,AX2&lt;'Accom_Phase Schedule'!$E$54),'Accom_Phase Schedule'!$F$54*(NORMDIST(DATEDIF('Accom_Phase Schedule'!$C$54,AX2,"m")+1,$C$102,$C$103,1)-NORMSDIST(-$C$97))/(NORMSDIST($C$97)-NORMSDIST(-$C$97))-SUM($J$101:AW101),0)</f>
        <v>0</v>
      </c>
      <c r="AY101" s="108">
        <f>IF(AND(AY2&gt;='Accom_Phase Schedule'!$C$54,AY2&lt;'Accom_Phase Schedule'!$E$54),'Accom_Phase Schedule'!$F$54*(NORMDIST(DATEDIF('Accom_Phase Schedule'!$C$54,AY2,"m")+1,$C$102,$C$103,1)-NORMSDIST(-$C$97))/(NORMSDIST($C$97)-NORMSDIST(-$C$97))-SUM($J$101:AX101),0)</f>
        <v>0</v>
      </c>
      <c r="AZ101" s="108">
        <f>IF(AND(AZ2&gt;='Accom_Phase Schedule'!$C$54,AZ2&lt;'Accom_Phase Schedule'!$E$54),'Accom_Phase Schedule'!$F$54*(NORMDIST(DATEDIF('Accom_Phase Schedule'!$C$54,AZ2,"m")+1,$C$102,$C$103,1)-NORMSDIST(-$C$97))/(NORMSDIST($C$97)-NORMSDIST(-$C$97))-SUM($J$101:AY101),0)</f>
        <v>0</v>
      </c>
      <c r="BA101" s="108">
        <f>IF(AND(BA2&gt;='Accom_Phase Schedule'!$C$54,BA2&lt;'Accom_Phase Schedule'!$E$54),'Accom_Phase Schedule'!$F$54*(NORMDIST(DATEDIF('Accom_Phase Schedule'!$C$54,BA2,"m")+1,$C$102,$C$103,1)-NORMSDIST(-$C$97))/(NORMSDIST($C$97)-NORMSDIST(-$C$97))-SUM($J$101:AZ101),0)</f>
        <v>0</v>
      </c>
      <c r="BB101" s="108">
        <f>IF(AND(BB2&gt;='Accom_Phase Schedule'!$C$54,BB2&lt;'Accom_Phase Schedule'!$E$54),'Accom_Phase Schedule'!$F$54*(NORMDIST(DATEDIF('Accom_Phase Schedule'!$C$54,BB2,"m")+1,$C$102,$C$103,1)-NORMSDIST(-$C$97))/(NORMSDIST($C$97)-NORMSDIST(-$C$97))-SUM($J$101:BA101),0)</f>
        <v>0</v>
      </c>
      <c r="BC101" s="108">
        <f>IF(AND(BC2&gt;='Accom_Phase Schedule'!$C$54,BC2&lt;'Accom_Phase Schedule'!$E$54),'Accom_Phase Schedule'!$F$54*(NORMDIST(DATEDIF('Accom_Phase Schedule'!$C$54,BC2,"m")+1,$C$102,$C$103,1)-NORMSDIST(-$C$97))/(NORMSDIST($C$97)-NORMSDIST(-$C$97))-SUM($J$101:BB101),0)</f>
        <v>0</v>
      </c>
      <c r="BD101" s="108">
        <f>IF(AND(BD2&gt;='Accom_Phase Schedule'!$C$54,BD2&lt;'Accom_Phase Schedule'!$E$54),'Accom_Phase Schedule'!$F$54*(NORMDIST(DATEDIF('Accom_Phase Schedule'!$C$54,BD2,"m")+1,$C$102,$C$103,1)-NORMSDIST(-$C$97))/(NORMSDIST($C$97)-NORMSDIST(-$C$97))-SUM($J$101:BC101),0)</f>
        <v>0</v>
      </c>
      <c r="BE101" s="108">
        <f>IF(AND(BE2&gt;='Accom_Phase Schedule'!$C$54,BE2&lt;'Accom_Phase Schedule'!$E$54),'Accom_Phase Schedule'!$F$54*(NORMDIST(DATEDIF('Accom_Phase Schedule'!$C$54,BE2,"m")+1,$C$102,$C$103,1)-NORMSDIST(-$C$97))/(NORMSDIST($C$97)-NORMSDIST(-$C$97))-SUM($J$101:BD101),0)</f>
        <v>0</v>
      </c>
      <c r="BF101" s="108">
        <f>IF(AND(BF2&gt;='Accom_Phase Schedule'!$C$54,BF2&lt;'Accom_Phase Schedule'!$E$54),'Accom_Phase Schedule'!$F$54*(NORMDIST(DATEDIF('Accom_Phase Schedule'!$C$54,BF2,"m")+1,$C$102,$C$103,1)-NORMSDIST(-$C$97))/(NORMSDIST($C$97)-NORMSDIST(-$C$97))-SUM($J$101:BE101),0)</f>
        <v>0</v>
      </c>
      <c r="BG101" s="108">
        <f>IF(AND(BG2&gt;='Accom_Phase Schedule'!$C$54,BG2&lt;'Accom_Phase Schedule'!$E$54),'Accom_Phase Schedule'!$F$54*(NORMDIST(DATEDIF('Accom_Phase Schedule'!$C$54,BG2,"m")+1,$C$102,$C$103,1)-NORMSDIST(-$C$97))/(NORMSDIST($C$97)-NORMSDIST(-$C$97))-SUM($J$101:BF101),0)</f>
        <v>0</v>
      </c>
      <c r="BH101" s="108">
        <f>IF(AND(BH2&gt;='Accom_Phase Schedule'!$C$54,BH2&lt;'Accom_Phase Schedule'!$E$54),'Accom_Phase Schedule'!$F$54*(NORMDIST(DATEDIF('Accom_Phase Schedule'!$C$54,BH2,"m")+1,$C$102,$C$103,1)-NORMSDIST(-$C$97))/(NORMSDIST($C$97)-NORMSDIST(-$C$97))-SUM($J$101:BG101),0)</f>
        <v>0</v>
      </c>
      <c r="BI101" s="108">
        <f>IF(AND(BI2&gt;='Accom_Phase Schedule'!$C$54,BI2&lt;'Accom_Phase Schedule'!$E$54),'Accom_Phase Schedule'!$F$54*(NORMDIST(DATEDIF('Accom_Phase Schedule'!$C$54,BI2,"m")+1,$C$102,$C$103,1)-NORMSDIST(-$C$97))/(NORMSDIST($C$97)-NORMSDIST(-$C$97))-SUM($J$101:BH101),0)</f>
        <v>0</v>
      </c>
      <c r="BJ101" s="108">
        <f>IF(AND(BJ2&gt;='Accom_Phase Schedule'!$C$54,BJ2&lt;'Accom_Phase Schedule'!$E$54),'Accom_Phase Schedule'!$F$54*(NORMDIST(DATEDIF('Accom_Phase Schedule'!$C$54,BJ2,"m")+1,$C$102,$C$103,1)-NORMSDIST(-$C$97))/(NORMSDIST($C$97)-NORMSDIST(-$C$97))-SUM($J$101:BI101),0)</f>
        <v>0</v>
      </c>
      <c r="BK101" s="108">
        <f>IF(AND(BK2&gt;='Accom_Phase Schedule'!$C$54,BK2&lt;'Accom_Phase Schedule'!$E$54),'Accom_Phase Schedule'!$F$54*(NORMDIST(DATEDIF('Accom_Phase Schedule'!$C$54,BK2,"m")+1,$C$102,$C$103,1)-NORMSDIST(-$C$97))/(NORMSDIST($C$97)-NORMSDIST(-$C$97))-SUM($J$101:BJ101),0)</f>
        <v>0</v>
      </c>
      <c r="BL101" s="108">
        <f>IF(AND(BL2&gt;='Accom_Phase Schedule'!$C$54,BL2&lt;'Accom_Phase Schedule'!$E$54),'Accom_Phase Schedule'!$F$54*(NORMDIST(DATEDIF('Accom_Phase Schedule'!$C$54,BL2,"m")+1,$C$102,$C$103,1)-NORMSDIST(-$C$97))/(NORMSDIST($C$97)-NORMSDIST(-$C$97))-SUM($J$101:BK101),0)</f>
        <v>0</v>
      </c>
      <c r="BM101" s="108">
        <f>IF(AND(BM2&gt;='Accom_Phase Schedule'!$C$54,BM2&lt;'Accom_Phase Schedule'!$E$54),'Accom_Phase Schedule'!$F$54*(NORMDIST(DATEDIF('Accom_Phase Schedule'!$C$54,BM2,"m")+1,$C$102,$C$103,1)-NORMSDIST(-$C$97))/(NORMSDIST($C$97)-NORMSDIST(-$C$97))-SUM($J$101:BL101),0)</f>
        <v>0</v>
      </c>
      <c r="BN101" s="108">
        <f>IF(AND(BN2&gt;='Accom_Phase Schedule'!$C$54,BN2&lt;'Accom_Phase Schedule'!$E$54),'Accom_Phase Schedule'!$F$54*(NORMDIST(DATEDIF('Accom_Phase Schedule'!$C$54,BN2,"m")+1,$C$102,$C$103,1)-NORMSDIST(-$C$97))/(NORMSDIST($C$97)-NORMSDIST(-$C$97))-SUM($J$101:BM101),0)</f>
        <v>0</v>
      </c>
      <c r="BO101" s="108">
        <f>IF(AND(BO2&gt;='Accom_Phase Schedule'!$C$54,BO2&lt;'Accom_Phase Schedule'!$E$54),'Accom_Phase Schedule'!$F$54*(NORMDIST(DATEDIF('Accom_Phase Schedule'!$C$54,BO2,"m")+1,$C$102,$C$103,1)-NORMSDIST(-$C$97))/(NORMSDIST($C$97)-NORMSDIST(-$C$97))-SUM($J$101:BN101),0)</f>
        <v>0</v>
      </c>
      <c r="BP101" s="108">
        <f>IF(AND(BP2&gt;='Accom_Phase Schedule'!$C$54,BP2&lt;'Accom_Phase Schedule'!$E$54),'Accom_Phase Schedule'!$F$54*(NORMDIST(DATEDIF('Accom_Phase Schedule'!$C$54,BP2,"m")+1,$C$102,$C$103,1)-NORMSDIST(-$C$97))/(NORMSDIST($C$97)-NORMSDIST(-$C$97))-SUM($J$101:BO101),0)</f>
        <v>0</v>
      </c>
      <c r="BQ101" s="108">
        <f>IF(AND(BQ2&gt;='Accom_Phase Schedule'!$C$54,BQ2&lt;'Accom_Phase Schedule'!$E$54),'Accom_Phase Schedule'!$F$54*(NORMDIST(DATEDIF('Accom_Phase Schedule'!$C$54,BQ2,"m")+1,$C$102,$C$103,1)-NORMSDIST(-$C$97))/(NORMSDIST($C$97)-NORMSDIST(-$C$97))-SUM($J$101:BP101),0)</f>
        <v>0</v>
      </c>
      <c r="BR101" s="108">
        <f>IF(AND(BR2&gt;='Accom_Phase Schedule'!$C$54,BR2&lt;'Accom_Phase Schedule'!$E$54),'Accom_Phase Schedule'!$F$54*(NORMDIST(DATEDIF('Accom_Phase Schedule'!$C$54,BR2,"m")+1,$C$102,$C$103,1)-NORMSDIST(-$C$97))/(NORMSDIST($C$97)-NORMSDIST(-$C$97))-SUM($J$101:BQ101),0)</f>
        <v>0</v>
      </c>
      <c r="BS101" s="108">
        <f>IF(AND(BS2&gt;='Accom_Phase Schedule'!$C$54,BS2&lt;'Accom_Phase Schedule'!$E$54),'Accom_Phase Schedule'!$F$54*(NORMDIST(DATEDIF('Accom_Phase Schedule'!$C$54,BS2,"m")+1,$C$102,$C$103,1)-NORMSDIST(-$C$97))/(NORMSDIST($C$97)-NORMSDIST(-$C$97))-SUM($J$101:BR101),0)</f>
        <v>0</v>
      </c>
      <c r="BT101" s="108">
        <f>IF(AND(BT2&gt;='Accom_Phase Schedule'!$C$54,BT2&lt;'Accom_Phase Schedule'!$E$54),'Accom_Phase Schedule'!$F$54*(NORMDIST(DATEDIF('Accom_Phase Schedule'!$C$54,BT2,"m")+1,$C$102,$C$103,1)-NORMSDIST(-$C$97))/(NORMSDIST($C$97)-NORMSDIST(-$C$97))-SUM($J$101:BS101),0)</f>
        <v>0</v>
      </c>
      <c r="BU101" s="108">
        <f>IF(AND(BU2&gt;='Accom_Phase Schedule'!$C$54,BU2&lt;'Accom_Phase Schedule'!$E$54),'Accom_Phase Schedule'!$F$54*(NORMDIST(DATEDIF('Accom_Phase Schedule'!$C$54,BU2,"m")+1,$C$102,$C$103,1)-NORMSDIST(-$C$97))/(NORMSDIST($C$97)-NORMSDIST(-$C$97))-SUM($J$101:BT101),0)</f>
        <v>0</v>
      </c>
      <c r="BV101" s="108">
        <f>IF(AND(BV2&gt;='Accom_Phase Schedule'!$C$54,BV2&lt;'Accom_Phase Schedule'!$E$54),'Accom_Phase Schedule'!$F$54*(NORMDIST(DATEDIF('Accom_Phase Schedule'!$C$54,BV2,"m")+1,$C$102,$C$103,1)-NORMSDIST(-$C$97))/(NORMSDIST($C$97)-NORMSDIST(-$C$97))-SUM($J$101:BU101),0)</f>
        <v>0</v>
      </c>
      <c r="BW101" s="108">
        <f>IF(AND(BW2&gt;='Accom_Phase Schedule'!$C$54,BW2&lt;'Accom_Phase Schedule'!$E$54),'Accom_Phase Schedule'!$F$54*(NORMDIST(DATEDIF('Accom_Phase Schedule'!$C$54,BW2,"m")+1,$C$102,$C$103,1)-NORMSDIST(-$C$97))/(NORMSDIST($C$97)-NORMSDIST(-$C$97))-SUM($J$101:BV101),0)</f>
        <v>0</v>
      </c>
      <c r="BX101" s="108">
        <f>IF(AND(BX2&gt;='Accom_Phase Schedule'!$C$54,BX2&lt;'Accom_Phase Schedule'!$E$54),'Accom_Phase Schedule'!$F$54*(NORMDIST(DATEDIF('Accom_Phase Schedule'!$C$54,BX2,"m")+1,$C$102,$C$103,1)-NORMSDIST(-$C$97))/(NORMSDIST($C$97)-NORMSDIST(-$C$97))-SUM($J$101:BW101),0)</f>
        <v>0</v>
      </c>
      <c r="BY101" s="108">
        <f>IF(AND(BY2&gt;='Accom_Phase Schedule'!$C$54,BY2&lt;'Accom_Phase Schedule'!$E$54),'Accom_Phase Schedule'!$F$54*(NORMDIST(DATEDIF('Accom_Phase Schedule'!$C$54,BY2,"m")+1,$C$102,$C$103,1)-NORMSDIST(-$C$97))/(NORMSDIST($C$97)-NORMSDIST(-$C$97))-SUM($J$101:BX101),0)</f>
        <v>0</v>
      </c>
      <c r="BZ101" s="108">
        <f>IF(AND(BZ2&gt;='Accom_Phase Schedule'!$C$54,BZ2&lt;'Accom_Phase Schedule'!$E$54),'Accom_Phase Schedule'!$F$54*(NORMDIST(DATEDIF('Accom_Phase Schedule'!$C$54,BZ2,"m")+1,$C$102,$C$103,1)-NORMSDIST(-$C$97))/(NORMSDIST($C$97)-NORMSDIST(-$C$97))-SUM($J$101:BY101),0)</f>
        <v>0</v>
      </c>
      <c r="CA101" s="108">
        <f>IF(AND(CA2&gt;='Accom_Phase Schedule'!$C$54,CA2&lt;'Accom_Phase Schedule'!$E$54),'Accom_Phase Schedule'!$F$54*(NORMDIST(DATEDIF('Accom_Phase Schedule'!$C$54,CA2,"m")+1,$C$102,$C$103,1)-NORMSDIST(-$C$97))/(NORMSDIST($C$97)-NORMSDIST(-$C$97))-SUM($J$101:BZ101),0)</f>
        <v>0</v>
      </c>
      <c r="CB101" s="108">
        <f>IF(AND(CB2&gt;='Accom_Phase Schedule'!$C$54,CB2&lt;'Accom_Phase Schedule'!$E$54),'Accom_Phase Schedule'!$F$54*(NORMDIST(DATEDIF('Accom_Phase Schedule'!$C$54,CB2,"m")+1,$C$102,$C$103,1)-NORMSDIST(-$C$97))/(NORMSDIST($C$97)-NORMSDIST(-$C$97))-SUM($J$101:CA101),0)</f>
        <v>0</v>
      </c>
      <c r="CC101" s="108">
        <f>IF(AND(CC2&gt;='Accom_Phase Schedule'!$C$54,CC2&lt;'Accom_Phase Schedule'!$E$54),'Accom_Phase Schedule'!$F$54*(NORMDIST(DATEDIF('Accom_Phase Schedule'!$C$54,CC2,"m")+1,$C$102,$C$103,1)-NORMSDIST(-$C$97))/(NORMSDIST($C$97)-NORMSDIST(-$C$97))-SUM($J$101:CB101),0)</f>
        <v>0</v>
      </c>
      <c r="CD101" s="108">
        <f>IF(AND(CD2&gt;='Accom_Phase Schedule'!$C$54,CD2&lt;'Accom_Phase Schedule'!$E$54),'Accom_Phase Schedule'!$F$54*(NORMDIST(DATEDIF('Accom_Phase Schedule'!$C$54,CD2,"m")+1,$C$102,$C$103,1)-NORMSDIST(-$C$97))/(NORMSDIST($C$97)-NORMSDIST(-$C$97))-SUM($J$101:CC101),0)</f>
        <v>0</v>
      </c>
      <c r="CE101" s="108">
        <f>IF(AND(CE2&gt;='Accom_Phase Schedule'!$C$54,CE2&lt;'Accom_Phase Schedule'!$E$54),'Accom_Phase Schedule'!$F$54*(NORMDIST(DATEDIF('Accom_Phase Schedule'!$C$54,CE2,"m")+1,$C$102,$C$103,1)-NORMSDIST(-$C$97))/(NORMSDIST($C$97)-NORMSDIST(-$C$97))-SUM($J$101:CD101),0)</f>
        <v>0</v>
      </c>
      <c r="CF101" s="108">
        <f>IF(AND(CF2&gt;='Accom_Phase Schedule'!$C$54,CF2&lt;'Accom_Phase Schedule'!$E$54),'Accom_Phase Schedule'!$F$54*(NORMDIST(DATEDIF('Accom_Phase Schedule'!$C$54,CF2,"m")+1,$C$102,$C$103,1)-NORMSDIST(-$C$97))/(NORMSDIST($C$97)-NORMSDIST(-$C$97))-SUM($J$101:CE101),0)</f>
        <v>0</v>
      </c>
      <c r="CG101" s="108">
        <f>IF(AND(CG2&gt;='Accom_Phase Schedule'!$C$54,CG2&lt;'Accom_Phase Schedule'!$E$54),'Accom_Phase Schedule'!$F$54*(NORMDIST(DATEDIF('Accom_Phase Schedule'!$C$54,CG2,"m")+1,$C$102,$C$103,1)-NORMSDIST(-$C$97))/(NORMSDIST($C$97)-NORMSDIST(-$C$97))-SUM($J$101:CF101),0)</f>
        <v>0</v>
      </c>
      <c r="CH101" s="108">
        <f>IF(AND(CH2&gt;='Accom_Phase Schedule'!$C$54,CH2&lt;'Accom_Phase Schedule'!$E$54),'Accom_Phase Schedule'!$F$54*(NORMDIST(DATEDIF('Accom_Phase Schedule'!$C$54,CH2,"m")+1,$C$102,$C$103,1)-NORMSDIST(-$C$97))/(NORMSDIST($C$97)-NORMSDIST(-$C$97))-SUM($J$101:CG101),0)</f>
        <v>0</v>
      </c>
      <c r="CI101" s="108">
        <f>IF(AND(CI2&gt;='Accom_Phase Schedule'!$C$54,CI2&lt;'Accom_Phase Schedule'!$E$54),'Accom_Phase Schedule'!$F$54*(NORMDIST(DATEDIF('Accom_Phase Schedule'!$C$54,CI2,"m")+1,$C$102,$C$103,1)-NORMSDIST(-$C$97))/(NORMSDIST($C$97)-NORMSDIST(-$C$97))-SUM($J$101:CH101),0)</f>
        <v>0</v>
      </c>
      <c r="CJ101" s="108">
        <f>IF(AND(CJ2&gt;='Accom_Phase Schedule'!$C$54,CJ2&lt;'Accom_Phase Schedule'!$E$54),'Accom_Phase Schedule'!$F$54*(NORMDIST(DATEDIF('Accom_Phase Schedule'!$C$54,CJ2,"m")+1,$C$102,$C$103,1)-NORMSDIST(-$C$97))/(NORMSDIST($C$97)-NORMSDIST(-$C$97))-SUM($J$101:CI101),0)</f>
        <v>0</v>
      </c>
      <c r="CK101" s="108">
        <f>IF(AND(CK2&gt;='Accom_Phase Schedule'!$C$54,CK2&lt;'Accom_Phase Schedule'!$E$54),'Accom_Phase Schedule'!$F$54*(NORMDIST(DATEDIF('Accom_Phase Schedule'!$C$54,CK2,"m")+1,$C$102,$C$103,1)-NORMSDIST(-$C$97))/(NORMSDIST($C$97)-NORMSDIST(-$C$97))-SUM($J$101:CJ101),0)</f>
        <v>0</v>
      </c>
      <c r="CL101" s="108">
        <f>IF(AND(CL2&gt;='Accom_Phase Schedule'!$C$54,CL2&lt;'Accom_Phase Schedule'!$E$54),'Accom_Phase Schedule'!$F$54*(NORMDIST(DATEDIF('Accom_Phase Schedule'!$C$54,CL2,"m")+1,$C$102,$C$103,1)-NORMSDIST(-$C$97))/(NORMSDIST($C$97)-NORMSDIST(-$C$97))-SUM($J$101:CK101),0)</f>
        <v>0</v>
      </c>
      <c r="CM101" s="108">
        <f>IF(AND(CM2&gt;='Accom_Phase Schedule'!$C$54,CM2&lt;'Accom_Phase Schedule'!$E$54),'Accom_Phase Schedule'!$F$54*(NORMDIST(DATEDIF('Accom_Phase Schedule'!$C$54,CM2,"m")+1,$C$102,$C$103,1)-NORMSDIST(-$C$97))/(NORMSDIST($C$97)-NORMSDIST(-$C$97))-SUM($J$101:CL101),0)</f>
        <v>0</v>
      </c>
      <c r="CN101" s="108">
        <f>IF(AND(CN2&gt;='Accom_Phase Schedule'!$C$54,CN2&lt;'Accom_Phase Schedule'!$E$54),'Accom_Phase Schedule'!$F$54*(NORMDIST(DATEDIF('Accom_Phase Schedule'!$C$54,CN2,"m")+1,$C$102,$C$103,1)-NORMSDIST(-$C$97))/(NORMSDIST($C$97)-NORMSDIST(-$C$97))-SUM($J$101:CM101),0)</f>
        <v>0</v>
      </c>
      <c r="CO101" s="108">
        <f>IF(AND(CO2&gt;='Accom_Phase Schedule'!$C$54,CO2&lt;'Accom_Phase Schedule'!$E$54),'Accom_Phase Schedule'!$F$54*(NORMDIST(DATEDIF('Accom_Phase Schedule'!$C$54,CO2,"m")+1,$C$102,$C$103,1)-NORMSDIST(-$C$97))/(NORMSDIST($C$97)-NORMSDIST(-$C$97))-SUM($J$101:CN101),0)</f>
        <v>0</v>
      </c>
      <c r="CP101" s="108">
        <f>IF(AND(CP2&gt;='Accom_Phase Schedule'!$C$54,CP2&lt;'Accom_Phase Schedule'!$E$54),'Accom_Phase Schedule'!$F$54*(NORMDIST(DATEDIF('Accom_Phase Schedule'!$C$54,CP2,"m")+1,$C$102,$C$103,1)-NORMSDIST(-$C$97))/(NORMSDIST($C$97)-NORMSDIST(-$C$97))-SUM($J$101:CO101),0)</f>
        <v>0</v>
      </c>
      <c r="CQ101" s="108">
        <f>IF(AND(CQ2&gt;='Accom_Phase Schedule'!$C$54,CQ2&lt;'Accom_Phase Schedule'!$E$54),'Accom_Phase Schedule'!$F$54*(NORMDIST(DATEDIF('Accom_Phase Schedule'!$C$54,CQ2,"m")+1,$C$102,$C$103,1)-NORMSDIST(-$C$97))/(NORMSDIST($C$97)-NORMSDIST(-$C$97))-SUM($J$101:CP101),0)</f>
        <v>0</v>
      </c>
      <c r="CR101" s="108">
        <f>IF(AND(CR2&gt;='Accom_Phase Schedule'!$C$54,CR2&lt;'Accom_Phase Schedule'!$E$54),'Accom_Phase Schedule'!$F$54*(NORMDIST(DATEDIF('Accom_Phase Schedule'!$C$54,CR2,"m")+1,$C$102,$C$103,1)-NORMSDIST(-$C$97))/(NORMSDIST($C$97)-NORMSDIST(-$C$97))-SUM($J$101:CQ101),0)</f>
        <v>0</v>
      </c>
      <c r="CS101" s="108">
        <f>IF(AND(CS2&gt;='Accom_Phase Schedule'!$C$54,CS2&lt;'Accom_Phase Schedule'!$E$54),'Accom_Phase Schedule'!$F$54*(NORMDIST(DATEDIF('Accom_Phase Schedule'!$C$54,CS2,"m")+1,$C$102,$C$103,1)-NORMSDIST(-$C$97))/(NORMSDIST($C$97)-NORMSDIST(-$C$97))-SUM($J$101:CR101),0)</f>
        <v>0</v>
      </c>
      <c r="CT101" s="108">
        <f>IF(AND(CT2&gt;='Accom_Phase Schedule'!$C$54,CT2&lt;'Accom_Phase Schedule'!$E$54),'Accom_Phase Schedule'!$F$54*(NORMDIST(DATEDIF('Accom_Phase Schedule'!$C$54,CT2,"m")+1,$C$102,$C$103,1)-NORMSDIST(-$C$97))/(NORMSDIST($C$97)-NORMSDIST(-$C$97))-SUM($J$101:CS101),0)</f>
        <v>0</v>
      </c>
      <c r="CU101" s="108">
        <f>IF(AND(CU2&gt;='Accom_Phase Schedule'!$C$54,CU2&lt;'Accom_Phase Schedule'!$E$54),'Accom_Phase Schedule'!$F$54*(NORMDIST(DATEDIF('Accom_Phase Schedule'!$C$54,CU2,"m")+1,$C$102,$C$103,1)-NORMSDIST(-$C$97))/(NORMSDIST($C$97)-NORMSDIST(-$C$97))-SUM($J$101:CT101),0)</f>
        <v>0</v>
      </c>
    </row>
    <row r="102" spans="2:99" x14ac:dyDescent="0.25">
      <c r="B102" s="1" t="s">
        <v>218</v>
      </c>
      <c r="C102" s="109">
        <f>'Accom_Phase Schedule'!D54/2</f>
        <v>7.5</v>
      </c>
      <c r="I102" s="110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</row>
    <row r="103" spans="2:99" x14ac:dyDescent="0.25">
      <c r="B103" s="1" t="s">
        <v>219</v>
      </c>
      <c r="C103" s="109">
        <f>C102/$C$97</f>
        <v>2.5</v>
      </c>
      <c r="I103" s="110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</row>
    <row r="104" spans="2:99" x14ac:dyDescent="0.25">
      <c r="B104" s="104" t="s">
        <v>53</v>
      </c>
      <c r="C104" s="105"/>
      <c r="D104" s="105"/>
      <c r="E104" s="105"/>
      <c r="F104" s="106"/>
      <c r="G104" s="105"/>
      <c r="H104" s="105" t="s">
        <v>221</v>
      </c>
      <c r="I104" s="107">
        <f>SUM(K104:CU104)</f>
        <v>0</v>
      </c>
      <c r="J104" s="105"/>
      <c r="K104" s="108">
        <f>IF(AND(K2&gt;='Accom_Phase Schedule'!$C$55,K2&lt;'Accom_Phase Schedule'!$E$55),'Accom_Phase Schedule'!$F$55*(NORMDIST(DATEDIF('Accom_Phase Schedule'!$C$55,K2,"m")+1,$C$105,$C$106,1)-NORMSDIST(-$C$97))/(NORMSDIST($C$97)-NORMSDIST(-$C$97))-SUM($J$104:J104),0)</f>
        <v>0</v>
      </c>
      <c r="L104" s="108">
        <f>IF(AND(L2&gt;='Accom_Phase Schedule'!$C$55,L2&lt;'Accom_Phase Schedule'!$E$55),'Accom_Phase Schedule'!$F$55*(NORMDIST(DATEDIF('Accom_Phase Schedule'!$C$55,L2,"m")+1,$C$105,$C$106,1)-NORMSDIST(-$C$97))/(NORMSDIST($C$97)-NORMSDIST(-$C$97))-SUM($J$104:K104),0)</f>
        <v>0</v>
      </c>
      <c r="M104" s="108">
        <f>IF(AND(M2&gt;='Accom_Phase Schedule'!$C$55,M2&lt;'Accom_Phase Schedule'!$E$55),'Accom_Phase Schedule'!$F$55*(NORMDIST(DATEDIF('Accom_Phase Schedule'!$C$55,M2,"m")+1,$C$105,$C$106,1)-NORMSDIST(-$C$97))/(NORMSDIST($C$97)-NORMSDIST(-$C$97))-SUM($J$104:L104),0)</f>
        <v>0</v>
      </c>
      <c r="N104" s="108">
        <f>IF(AND(N2&gt;='Accom_Phase Schedule'!$C$55,N2&lt;'Accom_Phase Schedule'!$E$55),'Accom_Phase Schedule'!$F$55*(NORMDIST(DATEDIF('Accom_Phase Schedule'!$C$55,N2,"m")+1,$C$105,$C$106,1)-NORMSDIST(-$C$97))/(NORMSDIST($C$97)-NORMSDIST(-$C$97))-SUM($J$104:M104),0)</f>
        <v>0</v>
      </c>
      <c r="O104" s="108">
        <f>IF(AND(O2&gt;='Accom_Phase Schedule'!$C$55,O2&lt;'Accom_Phase Schedule'!$E$55),'Accom_Phase Schedule'!$F$55*(NORMDIST(DATEDIF('Accom_Phase Schedule'!$C$55,O2,"m")+1,$C$105,$C$106,1)-NORMSDIST(-$C$97))/(NORMSDIST($C$97)-NORMSDIST(-$C$97))-SUM($J$104:N104),0)</f>
        <v>0</v>
      </c>
      <c r="P104" s="108">
        <f>IF(AND(P2&gt;='Accom_Phase Schedule'!$C$55,P2&lt;'Accom_Phase Schedule'!$E$55),'Accom_Phase Schedule'!$F$55*(NORMDIST(DATEDIF('Accom_Phase Schedule'!$C$55,P2,"m")+1,$C$105,$C$106,1)-NORMSDIST(-$C$97))/(NORMSDIST($C$97)-NORMSDIST(-$C$97))-SUM($J$104:O104),0)</f>
        <v>0</v>
      </c>
      <c r="Q104" s="108">
        <f>IF(AND(Q2&gt;='Accom_Phase Schedule'!$C$55,Q2&lt;'Accom_Phase Schedule'!$E$55),'Accom_Phase Schedule'!$F$55*(NORMDIST(DATEDIF('Accom_Phase Schedule'!$C$55,Q2,"m")+1,$C$105,$C$106,1)-NORMSDIST(-$C$97))/(NORMSDIST($C$97)-NORMSDIST(-$C$97))-SUM($J$104:P104),0)</f>
        <v>0</v>
      </c>
      <c r="R104" s="108">
        <f>IF(AND(R2&gt;='Accom_Phase Schedule'!$C$55,R2&lt;'Accom_Phase Schedule'!$E$55),'Accom_Phase Schedule'!$F$55*(NORMDIST(DATEDIF('Accom_Phase Schedule'!$C$55,R2,"m")+1,$C$105,$C$106,1)-NORMSDIST(-$C$97))/(NORMSDIST($C$97)-NORMSDIST(-$C$97))-SUM($J$104:Q104),0)</f>
        <v>0</v>
      </c>
      <c r="S104" s="108">
        <f>IF(AND(S2&gt;='Accom_Phase Schedule'!$C$55,S2&lt;'Accom_Phase Schedule'!$E$55),'Accom_Phase Schedule'!$F$55*(NORMDIST(DATEDIF('Accom_Phase Schedule'!$C$55,S2,"m")+1,$C$105,$C$106,1)-NORMSDIST(-$C$97))/(NORMSDIST($C$97)-NORMSDIST(-$C$97))-SUM($J$104:R104),0)</f>
        <v>0</v>
      </c>
      <c r="T104" s="108">
        <f>IF(AND(T2&gt;='Accom_Phase Schedule'!$C$55,T2&lt;'Accom_Phase Schedule'!$E$55),'Accom_Phase Schedule'!$F$55*(NORMDIST(DATEDIF('Accom_Phase Schedule'!$C$55,T2,"m")+1,$C$105,$C$106,1)-NORMSDIST(-$C$97))/(NORMSDIST($C$97)-NORMSDIST(-$C$97))-SUM($J$104:S104),0)</f>
        <v>0</v>
      </c>
      <c r="U104" s="108">
        <f>IF(AND(U2&gt;='Accom_Phase Schedule'!$C$55,U2&lt;'Accom_Phase Schedule'!$E$55),'Accom_Phase Schedule'!$F$55*(NORMDIST(DATEDIF('Accom_Phase Schedule'!$C$55,U2,"m")+1,$C$105,$C$106,1)-NORMSDIST(-$C$97))/(NORMSDIST($C$97)-NORMSDIST(-$C$97))-SUM($J$104:T104),0)</f>
        <v>0</v>
      </c>
      <c r="V104" s="108">
        <f>IF(AND(V2&gt;='Accom_Phase Schedule'!$C$55,V2&lt;'Accom_Phase Schedule'!$E$55),'Accom_Phase Schedule'!$F$55*(NORMDIST(DATEDIF('Accom_Phase Schedule'!$C$55,V2,"m")+1,$C$105,$C$106,1)-NORMSDIST(-$C$97))/(NORMSDIST($C$97)-NORMSDIST(-$C$97))-SUM($J$104:U104),0)</f>
        <v>0</v>
      </c>
      <c r="W104" s="108">
        <f>IF(AND(W2&gt;='Accom_Phase Schedule'!$C$55,W2&lt;'Accom_Phase Schedule'!$E$55),'Accom_Phase Schedule'!$F$55*(NORMDIST(DATEDIF('Accom_Phase Schedule'!$C$55,W2,"m")+1,$C$105,$C$106,1)-NORMSDIST(-$C$97))/(NORMSDIST($C$97)-NORMSDIST(-$C$97))-SUM($J$104:V104),0)</f>
        <v>0</v>
      </c>
      <c r="X104" s="108">
        <f>IF(AND(X2&gt;='Accom_Phase Schedule'!$C$55,X2&lt;'Accom_Phase Schedule'!$E$55),'Accom_Phase Schedule'!$F$55*(NORMDIST(DATEDIF('Accom_Phase Schedule'!$C$55,X2,"m")+1,$C$105,$C$106,1)-NORMSDIST(-$C$97))/(NORMSDIST($C$97)-NORMSDIST(-$C$97))-SUM($J$104:W104),0)</f>
        <v>0</v>
      </c>
      <c r="Y104" s="108">
        <f>IF(AND(Y2&gt;='Accom_Phase Schedule'!$C$55,Y2&lt;'Accom_Phase Schedule'!$E$55),'Accom_Phase Schedule'!$F$55*(NORMDIST(DATEDIF('Accom_Phase Schedule'!$C$55,Y2,"m")+1,$C$105,$C$106,1)-NORMSDIST(-$C$97))/(NORMSDIST($C$97)-NORMSDIST(-$C$97))-SUM($J$104:X104),0)</f>
        <v>0</v>
      </c>
      <c r="Z104" s="108">
        <f>IF(AND(Z2&gt;='Accom_Phase Schedule'!$C$55,Z2&lt;'Accom_Phase Schedule'!$E$55),'Accom_Phase Schedule'!$F$55*(NORMDIST(DATEDIF('Accom_Phase Schedule'!$C$55,Z2,"m")+1,$C$105,$C$106,1)-NORMSDIST(-$C$97))/(NORMSDIST($C$97)-NORMSDIST(-$C$97))-SUM($J$104:Y104),0)</f>
        <v>0</v>
      </c>
      <c r="AA104" s="108">
        <f>IF(AND(AA2&gt;='Accom_Phase Schedule'!$C$55,AA2&lt;'Accom_Phase Schedule'!$E$55),'Accom_Phase Schedule'!$F$55*(NORMDIST(DATEDIF('Accom_Phase Schedule'!$C$55,AA2,"m")+1,$C$105,$C$106,1)-NORMSDIST(-$C$97))/(NORMSDIST($C$97)-NORMSDIST(-$C$97))-SUM($J$104:Z104),0)</f>
        <v>0</v>
      </c>
      <c r="AB104" s="108">
        <f>IF(AND(AB2&gt;='Accom_Phase Schedule'!$C$55,AB2&lt;'Accom_Phase Schedule'!$E$55),'Accom_Phase Schedule'!$F$55*(NORMDIST(DATEDIF('Accom_Phase Schedule'!$C$55,AB2,"m")+1,$C$105,$C$106,1)-NORMSDIST(-$C$97))/(NORMSDIST($C$97)-NORMSDIST(-$C$97))-SUM($J$104:AA104),0)</f>
        <v>0</v>
      </c>
      <c r="AC104" s="108">
        <f>IF(AND(AC2&gt;='Accom_Phase Schedule'!$C$55,AC2&lt;'Accom_Phase Schedule'!$E$55),'Accom_Phase Schedule'!$F$55*(NORMDIST(DATEDIF('Accom_Phase Schedule'!$C$55,AC2,"m")+1,$C$105,$C$106,1)-NORMSDIST(-$C$97))/(NORMSDIST($C$97)-NORMSDIST(-$C$97))-SUM($J$104:AB104),0)</f>
        <v>0</v>
      </c>
      <c r="AD104" s="108">
        <f>IF(AND(AD2&gt;='Accom_Phase Schedule'!$C$55,AD2&lt;'Accom_Phase Schedule'!$E$55),'Accom_Phase Schedule'!$F$55*(NORMDIST(DATEDIF('Accom_Phase Schedule'!$C$55,AD2,"m")+1,$C$105,$C$106,1)-NORMSDIST(-$C$97))/(NORMSDIST($C$97)-NORMSDIST(-$C$97))-SUM($J$104:AC104),0)</f>
        <v>0</v>
      </c>
      <c r="AE104" s="108">
        <f>IF(AND(AE2&gt;='Accom_Phase Schedule'!$C$55,AE2&lt;'Accom_Phase Schedule'!$E$55),'Accom_Phase Schedule'!$F$55*(NORMDIST(DATEDIF('Accom_Phase Schedule'!$C$55,AE2,"m")+1,$C$105,$C$106,1)-NORMSDIST(-$C$97))/(NORMSDIST($C$97)-NORMSDIST(-$C$97))-SUM($J$104:AD104),0)</f>
        <v>0</v>
      </c>
      <c r="AF104" s="108">
        <f>IF(AND(AF2&gt;='Accom_Phase Schedule'!$C$55,AF2&lt;'Accom_Phase Schedule'!$E$55),'Accom_Phase Schedule'!$F$55*(NORMDIST(DATEDIF('Accom_Phase Schedule'!$C$55,AF2,"m")+1,$C$105,$C$106,1)-NORMSDIST(-$C$97))/(NORMSDIST($C$97)-NORMSDIST(-$C$97))-SUM($J$104:AE104),0)</f>
        <v>0</v>
      </c>
      <c r="AG104" s="108">
        <f>IF(AND(AG2&gt;='Accom_Phase Schedule'!$C$55,AG2&lt;'Accom_Phase Schedule'!$E$55),'Accom_Phase Schedule'!$F$55*(NORMDIST(DATEDIF('Accom_Phase Schedule'!$C$55,AG2,"m")+1,$C$105,$C$106,1)-NORMSDIST(-$C$97))/(NORMSDIST($C$97)-NORMSDIST(-$C$97))-SUM($J$104:AF104),0)</f>
        <v>0</v>
      </c>
      <c r="AH104" s="108">
        <f>IF(AND(AH2&gt;='Accom_Phase Schedule'!$C$55,AH2&lt;'Accom_Phase Schedule'!$E$55),'Accom_Phase Schedule'!$F$55*(NORMDIST(DATEDIF('Accom_Phase Schedule'!$C$55,AH2,"m")+1,$C$105,$C$106,1)-NORMSDIST(-$C$97))/(NORMSDIST($C$97)-NORMSDIST(-$C$97))-SUM($J$104:AG104),0)</f>
        <v>0</v>
      </c>
      <c r="AI104" s="108">
        <f>IF(AND(AI2&gt;='Accom_Phase Schedule'!$C$55,AI2&lt;'Accom_Phase Schedule'!$E$55),'Accom_Phase Schedule'!$F$55*(NORMDIST(DATEDIF('Accom_Phase Schedule'!$C$55,AI2,"m")+1,$C$105,$C$106,1)-NORMSDIST(-$C$97))/(NORMSDIST($C$97)-NORMSDIST(-$C$97))-SUM($J$104:AH104),0)</f>
        <v>0</v>
      </c>
      <c r="AJ104" s="108">
        <f>IF(AND(AJ2&gt;='Accom_Phase Schedule'!$C$55,AJ2&lt;'Accom_Phase Schedule'!$E$55),'Accom_Phase Schedule'!$F$55*(NORMDIST(DATEDIF('Accom_Phase Schedule'!$C$55,AJ2,"m")+1,$C$105,$C$106,1)-NORMSDIST(-$C$97))/(NORMSDIST($C$97)-NORMSDIST(-$C$97))-SUM($J$104:AI104),0)</f>
        <v>0</v>
      </c>
      <c r="AK104" s="108">
        <f>IF(AND(AK2&gt;='Accom_Phase Schedule'!$C$55,AK2&lt;'Accom_Phase Schedule'!$E$55),'Accom_Phase Schedule'!$F$55*(NORMDIST(DATEDIF('Accom_Phase Schedule'!$C$55,AK2,"m")+1,$C$105,$C$106,1)-NORMSDIST(-$C$97))/(NORMSDIST($C$97)-NORMSDIST(-$C$97))-SUM($J$104:AJ104),0)</f>
        <v>0</v>
      </c>
      <c r="AL104" s="108">
        <f>IF(AND(AL2&gt;='Accom_Phase Schedule'!$C$55,AL2&lt;'Accom_Phase Schedule'!$E$55),'Accom_Phase Schedule'!$F$55*(NORMDIST(DATEDIF('Accom_Phase Schedule'!$C$55,AL2,"m")+1,$C$105,$C$106,1)-NORMSDIST(-$C$97))/(NORMSDIST($C$97)-NORMSDIST(-$C$97))-SUM($J$104:AK104),0)</f>
        <v>0</v>
      </c>
      <c r="AM104" s="108">
        <f>IF(AND(AM2&gt;='Accom_Phase Schedule'!$C$55,AM2&lt;'Accom_Phase Schedule'!$E$55),'Accom_Phase Schedule'!$F$55*(NORMDIST(DATEDIF('Accom_Phase Schedule'!$C$55,AM2,"m")+1,$C$105,$C$106,1)-NORMSDIST(-$C$97))/(NORMSDIST($C$97)-NORMSDIST(-$C$97))-SUM($J$104:AL104),0)</f>
        <v>0</v>
      </c>
      <c r="AN104" s="108">
        <f>IF(AND(AN2&gt;='Accom_Phase Schedule'!$C$55,AN2&lt;'Accom_Phase Schedule'!$E$55),'Accom_Phase Schedule'!$F$55*(NORMDIST(DATEDIF('Accom_Phase Schedule'!$C$55,AN2,"m")+1,$C$105,$C$106,1)-NORMSDIST(-$C$97))/(NORMSDIST($C$97)-NORMSDIST(-$C$97))-SUM($J$104:AM104),0)</f>
        <v>0</v>
      </c>
      <c r="AO104" s="108">
        <f>IF(AND(AO2&gt;='Accom_Phase Schedule'!$C$55,AO2&lt;'Accom_Phase Schedule'!$E$55),'Accom_Phase Schedule'!$F$55*(NORMDIST(DATEDIF('Accom_Phase Schedule'!$C$55,AO2,"m")+1,$C$105,$C$106,1)-NORMSDIST(-$C$97))/(NORMSDIST($C$97)-NORMSDIST(-$C$97))-SUM($J$104:AN104),0)</f>
        <v>0</v>
      </c>
      <c r="AP104" s="108">
        <f>IF(AND(AP2&gt;='Accom_Phase Schedule'!$C$55,AP2&lt;'Accom_Phase Schedule'!$E$55),'Accom_Phase Schedule'!$F$55*(NORMDIST(DATEDIF('Accom_Phase Schedule'!$C$55,AP2,"m")+1,$C$105,$C$106,1)-NORMSDIST(-$C$97))/(NORMSDIST($C$97)-NORMSDIST(-$C$97))-SUM($J$104:AO104),0)</f>
        <v>0</v>
      </c>
      <c r="AQ104" s="108">
        <f>IF(AND(AQ2&gt;='Accom_Phase Schedule'!$C$55,AQ2&lt;'Accom_Phase Schedule'!$E$55),'Accom_Phase Schedule'!$F$55*(NORMDIST(DATEDIF('Accom_Phase Schedule'!$C$55,AQ2,"m")+1,$C$105,$C$106,1)-NORMSDIST(-$C$97))/(NORMSDIST($C$97)-NORMSDIST(-$C$97))-SUM($J$104:AP104),0)</f>
        <v>0</v>
      </c>
      <c r="AR104" s="108">
        <f>IF(AND(AR2&gt;='Accom_Phase Schedule'!$C$55,AR2&lt;'Accom_Phase Schedule'!$E$55),'Accom_Phase Schedule'!$F$55*(NORMDIST(DATEDIF('Accom_Phase Schedule'!$C$55,AR2,"m")+1,$C$105,$C$106,1)-NORMSDIST(-$C$97))/(NORMSDIST($C$97)-NORMSDIST(-$C$97))-SUM($J$104:AQ104),0)</f>
        <v>0</v>
      </c>
      <c r="AS104" s="108">
        <f>IF(AND(AS2&gt;='Accom_Phase Schedule'!$C$55,AS2&lt;'Accom_Phase Schedule'!$E$55),'Accom_Phase Schedule'!$F$55*(NORMDIST(DATEDIF('Accom_Phase Schedule'!$C$55,AS2,"m")+1,$C$105,$C$106,1)-NORMSDIST(-$C$97))/(NORMSDIST($C$97)-NORMSDIST(-$C$97))-SUM($J$104:AR104),0)</f>
        <v>0</v>
      </c>
      <c r="AT104" s="108">
        <f>IF(AND(AT2&gt;='Accom_Phase Schedule'!$C$55,AT2&lt;'Accom_Phase Schedule'!$E$55),'Accom_Phase Schedule'!$F$55*(NORMDIST(DATEDIF('Accom_Phase Schedule'!$C$55,AT2,"m")+1,$C$105,$C$106,1)-NORMSDIST(-$C$97))/(NORMSDIST($C$97)-NORMSDIST(-$C$97))-SUM($J$104:AS104),0)</f>
        <v>0</v>
      </c>
      <c r="AU104" s="108">
        <f>IF(AND(AU2&gt;='Accom_Phase Schedule'!$C$55,AU2&lt;'Accom_Phase Schedule'!$E$55),'Accom_Phase Schedule'!$F$55*(NORMDIST(DATEDIF('Accom_Phase Schedule'!$C$55,AU2,"m")+1,$C$105,$C$106,1)-NORMSDIST(-$C$97))/(NORMSDIST($C$97)-NORMSDIST(-$C$97))-SUM($J$104:AT104),0)</f>
        <v>0</v>
      </c>
      <c r="AV104" s="108">
        <f>IF(AND(AV2&gt;='Accom_Phase Schedule'!$C$55,AV2&lt;'Accom_Phase Schedule'!$E$55),'Accom_Phase Schedule'!$F$55*(NORMDIST(DATEDIF('Accom_Phase Schedule'!$C$55,AV2,"m")+1,$C$105,$C$106,1)-NORMSDIST(-$C$97))/(NORMSDIST($C$97)-NORMSDIST(-$C$97))-SUM($J$104:AU104),0)</f>
        <v>0</v>
      </c>
      <c r="AW104" s="108">
        <f>IF(AND(AW2&gt;='Accom_Phase Schedule'!$C$55,AW2&lt;'Accom_Phase Schedule'!$E$55),'Accom_Phase Schedule'!$F$55*(NORMDIST(DATEDIF('Accom_Phase Schedule'!$C$55,AW2,"m")+1,$C$105,$C$106,1)-NORMSDIST(-$C$97))/(NORMSDIST($C$97)-NORMSDIST(-$C$97))-SUM($J$104:AV104),0)</f>
        <v>0</v>
      </c>
      <c r="AX104" s="108">
        <f>IF(AND(AX2&gt;='Accom_Phase Schedule'!$C$55,AX2&lt;'Accom_Phase Schedule'!$E$55),'Accom_Phase Schedule'!$F$55*(NORMDIST(DATEDIF('Accom_Phase Schedule'!$C$55,AX2,"m")+1,$C$105,$C$106,1)-NORMSDIST(-$C$97))/(NORMSDIST($C$97)-NORMSDIST(-$C$97))-SUM($J$104:AW104),0)</f>
        <v>0</v>
      </c>
      <c r="AY104" s="108">
        <f>IF(AND(AY2&gt;='Accom_Phase Schedule'!$C$55,AY2&lt;'Accom_Phase Schedule'!$E$55),'Accom_Phase Schedule'!$F$55*(NORMDIST(DATEDIF('Accom_Phase Schedule'!$C$55,AY2,"m")+1,$C$105,$C$106,1)-NORMSDIST(-$C$97))/(NORMSDIST($C$97)-NORMSDIST(-$C$97))-SUM($J$104:AX104),0)</f>
        <v>0</v>
      </c>
      <c r="AZ104" s="108">
        <f>IF(AND(AZ2&gt;='Accom_Phase Schedule'!$C$55,AZ2&lt;'Accom_Phase Schedule'!$E$55),'Accom_Phase Schedule'!$F$55*(NORMDIST(DATEDIF('Accom_Phase Schedule'!$C$55,AZ2,"m")+1,$C$105,$C$106,1)-NORMSDIST(-$C$97))/(NORMSDIST($C$97)-NORMSDIST(-$C$97))-SUM($J$104:AY104),0)</f>
        <v>0</v>
      </c>
      <c r="BA104" s="108">
        <f>IF(AND(BA2&gt;='Accom_Phase Schedule'!$C$55,BA2&lt;'Accom_Phase Schedule'!$E$55),'Accom_Phase Schedule'!$F$55*(NORMDIST(DATEDIF('Accom_Phase Schedule'!$C$55,BA2,"m")+1,$C$105,$C$106,1)-NORMSDIST(-$C$97))/(NORMSDIST($C$97)-NORMSDIST(-$C$97))-SUM($J$104:AZ104),0)</f>
        <v>0</v>
      </c>
      <c r="BB104" s="108">
        <f>IF(AND(BB2&gt;='Accom_Phase Schedule'!$C$55,BB2&lt;'Accom_Phase Schedule'!$E$55),'Accom_Phase Schedule'!$F$55*(NORMDIST(DATEDIF('Accom_Phase Schedule'!$C$55,BB2,"m")+1,$C$105,$C$106,1)-NORMSDIST(-$C$97))/(NORMSDIST($C$97)-NORMSDIST(-$C$97))-SUM($J$104:BA104),0)</f>
        <v>0</v>
      </c>
      <c r="BC104" s="108">
        <f>IF(AND(BC2&gt;='Accom_Phase Schedule'!$C$55,BC2&lt;'Accom_Phase Schedule'!$E$55),'Accom_Phase Schedule'!$F$55*(NORMDIST(DATEDIF('Accom_Phase Schedule'!$C$55,BC2,"m")+1,$C$105,$C$106,1)-NORMSDIST(-$C$97))/(NORMSDIST($C$97)-NORMSDIST(-$C$97))-SUM($J$104:BB104),0)</f>
        <v>0</v>
      </c>
      <c r="BD104" s="108">
        <f>IF(AND(BD2&gt;='Accom_Phase Schedule'!$C$55,BD2&lt;'Accom_Phase Schedule'!$E$55),'Accom_Phase Schedule'!$F$55*(NORMDIST(DATEDIF('Accom_Phase Schedule'!$C$55,BD2,"m")+1,$C$105,$C$106,1)-NORMSDIST(-$C$97))/(NORMSDIST($C$97)-NORMSDIST(-$C$97))-SUM($J$104:BC104),0)</f>
        <v>0</v>
      </c>
      <c r="BE104" s="108">
        <f>IF(AND(BE2&gt;='Accom_Phase Schedule'!$C$55,BE2&lt;'Accom_Phase Schedule'!$E$55),'Accom_Phase Schedule'!$F$55*(NORMDIST(DATEDIF('Accom_Phase Schedule'!$C$55,BE2,"m")+1,$C$105,$C$106,1)-NORMSDIST(-$C$97))/(NORMSDIST($C$97)-NORMSDIST(-$C$97))-SUM($J$104:BD104),0)</f>
        <v>0</v>
      </c>
      <c r="BF104" s="108">
        <f>IF(AND(BF2&gt;='Accom_Phase Schedule'!$C$55,BF2&lt;'Accom_Phase Schedule'!$E$55),'Accom_Phase Schedule'!$F$55*(NORMDIST(DATEDIF('Accom_Phase Schedule'!$C$55,BF2,"m")+1,$C$105,$C$106,1)-NORMSDIST(-$C$97))/(NORMSDIST($C$97)-NORMSDIST(-$C$97))-SUM($J$104:BE104),0)</f>
        <v>0</v>
      </c>
      <c r="BG104" s="108">
        <f>IF(AND(BG2&gt;='Accom_Phase Schedule'!$C$55,BG2&lt;'Accom_Phase Schedule'!$E$55),'Accom_Phase Schedule'!$F$55*(NORMDIST(DATEDIF('Accom_Phase Schedule'!$C$55,BG2,"m")+1,$C$105,$C$106,1)-NORMSDIST(-$C$97))/(NORMSDIST($C$97)-NORMSDIST(-$C$97))-SUM($J$104:BF104),0)</f>
        <v>0</v>
      </c>
      <c r="BH104" s="108">
        <f>IF(AND(BH2&gt;='Accom_Phase Schedule'!$C$55,BH2&lt;'Accom_Phase Schedule'!$E$55),'Accom_Phase Schedule'!$F$55*(NORMDIST(DATEDIF('Accom_Phase Schedule'!$C$55,BH2,"m")+1,$C$105,$C$106,1)-NORMSDIST(-$C$97))/(NORMSDIST($C$97)-NORMSDIST(-$C$97))-SUM($J$104:BG104),0)</f>
        <v>0</v>
      </c>
      <c r="BI104" s="108">
        <f>IF(AND(BI2&gt;='Accom_Phase Schedule'!$C$55,BI2&lt;'Accom_Phase Schedule'!$E$55),'Accom_Phase Schedule'!$F$55*(NORMDIST(DATEDIF('Accom_Phase Schedule'!$C$55,BI2,"m")+1,$C$105,$C$106,1)-NORMSDIST(-$C$97))/(NORMSDIST($C$97)-NORMSDIST(-$C$97))-SUM($J$104:BH104),0)</f>
        <v>0</v>
      </c>
      <c r="BJ104" s="108">
        <f>IF(AND(BJ2&gt;='Accom_Phase Schedule'!$C$55,BJ2&lt;'Accom_Phase Schedule'!$E$55),'Accom_Phase Schedule'!$F$55*(NORMDIST(DATEDIF('Accom_Phase Schedule'!$C$55,BJ2,"m")+1,$C$105,$C$106,1)-NORMSDIST(-$C$97))/(NORMSDIST($C$97)-NORMSDIST(-$C$97))-SUM($J$104:BI104),0)</f>
        <v>0</v>
      </c>
      <c r="BK104" s="108">
        <f>IF(AND(BK2&gt;='Accom_Phase Schedule'!$C$55,BK2&lt;'Accom_Phase Schedule'!$E$55),'Accom_Phase Schedule'!$F$55*(NORMDIST(DATEDIF('Accom_Phase Schedule'!$C$55,BK2,"m")+1,$C$105,$C$106,1)-NORMSDIST(-$C$97))/(NORMSDIST($C$97)-NORMSDIST(-$C$97))-SUM($J$104:BJ104),0)</f>
        <v>0</v>
      </c>
      <c r="BL104" s="108">
        <f>IF(AND(BL2&gt;='Accom_Phase Schedule'!$C$55,BL2&lt;'Accom_Phase Schedule'!$E$55),'Accom_Phase Schedule'!$F$55*(NORMDIST(DATEDIF('Accom_Phase Schedule'!$C$55,BL2,"m")+1,$C$105,$C$106,1)-NORMSDIST(-$C$97))/(NORMSDIST($C$97)-NORMSDIST(-$C$97))-SUM($J$104:BK104),0)</f>
        <v>0</v>
      </c>
      <c r="BM104" s="108">
        <f>IF(AND(BM2&gt;='Accom_Phase Schedule'!$C$55,BM2&lt;'Accom_Phase Schedule'!$E$55),'Accom_Phase Schedule'!$F$55*(NORMDIST(DATEDIF('Accom_Phase Schedule'!$C$55,BM2,"m")+1,$C$105,$C$106,1)-NORMSDIST(-$C$97))/(NORMSDIST($C$97)-NORMSDIST(-$C$97))-SUM($J$104:BL104),0)</f>
        <v>0</v>
      </c>
      <c r="BN104" s="108">
        <f>IF(AND(BN2&gt;='Accom_Phase Schedule'!$C$55,BN2&lt;'Accom_Phase Schedule'!$E$55),'Accom_Phase Schedule'!$F$55*(NORMDIST(DATEDIF('Accom_Phase Schedule'!$C$55,BN2,"m")+1,$C$105,$C$106,1)-NORMSDIST(-$C$97))/(NORMSDIST($C$97)-NORMSDIST(-$C$97))-SUM($J$104:BM104),0)</f>
        <v>0</v>
      </c>
      <c r="BO104" s="108">
        <f>IF(AND(BO2&gt;='Accom_Phase Schedule'!$C$55,BO2&lt;'Accom_Phase Schedule'!$E$55),'Accom_Phase Schedule'!$F$55*(NORMDIST(DATEDIF('Accom_Phase Schedule'!$C$55,BO2,"m")+1,$C$105,$C$106,1)-NORMSDIST(-$C$97))/(NORMSDIST($C$97)-NORMSDIST(-$C$97))-SUM($J$104:BN104),0)</f>
        <v>0</v>
      </c>
      <c r="BP104" s="108">
        <f>IF(AND(BP2&gt;='Accom_Phase Schedule'!$C$55,BP2&lt;'Accom_Phase Schedule'!$E$55),'Accom_Phase Schedule'!$F$55*(NORMDIST(DATEDIF('Accom_Phase Schedule'!$C$55,BP2,"m")+1,$C$105,$C$106,1)-NORMSDIST(-$C$97))/(NORMSDIST($C$97)-NORMSDIST(-$C$97))-SUM($J$104:BO104),0)</f>
        <v>0</v>
      </c>
      <c r="BQ104" s="108">
        <f>IF(AND(BQ2&gt;='Accom_Phase Schedule'!$C$55,BQ2&lt;'Accom_Phase Schedule'!$E$55),'Accom_Phase Schedule'!$F$55*(NORMDIST(DATEDIF('Accom_Phase Schedule'!$C$55,BQ2,"m")+1,$C$105,$C$106,1)-NORMSDIST(-$C$97))/(NORMSDIST($C$97)-NORMSDIST(-$C$97))-SUM($J$104:BP104),0)</f>
        <v>0</v>
      </c>
      <c r="BR104" s="108">
        <f>IF(AND(BR2&gt;='Accom_Phase Schedule'!$C$55,BR2&lt;'Accom_Phase Schedule'!$E$55),'Accom_Phase Schedule'!$F$55*(NORMDIST(DATEDIF('Accom_Phase Schedule'!$C$55,BR2,"m")+1,$C$105,$C$106,1)-NORMSDIST(-$C$97))/(NORMSDIST($C$97)-NORMSDIST(-$C$97))-SUM($J$104:BQ104),0)</f>
        <v>0</v>
      </c>
      <c r="BS104" s="108">
        <f>IF(AND(BS2&gt;='Accom_Phase Schedule'!$C$55,BS2&lt;'Accom_Phase Schedule'!$E$55),'Accom_Phase Schedule'!$F$55*(NORMDIST(DATEDIF('Accom_Phase Schedule'!$C$55,BS2,"m")+1,$C$105,$C$106,1)-NORMSDIST(-$C$97))/(NORMSDIST($C$97)-NORMSDIST(-$C$97))-SUM($J$104:BR104),0)</f>
        <v>0</v>
      </c>
      <c r="BT104" s="108">
        <f>IF(AND(BT2&gt;='Accom_Phase Schedule'!$C$55,BT2&lt;'Accom_Phase Schedule'!$E$55),'Accom_Phase Schedule'!$F$55*(NORMDIST(DATEDIF('Accom_Phase Schedule'!$C$55,BT2,"m")+1,$C$105,$C$106,1)-NORMSDIST(-$C$97))/(NORMSDIST($C$97)-NORMSDIST(-$C$97))-SUM($J$104:BS104),0)</f>
        <v>0</v>
      </c>
      <c r="BU104" s="108">
        <f>IF(AND(BU2&gt;='Accom_Phase Schedule'!$C$55,BU2&lt;'Accom_Phase Schedule'!$E$55),'Accom_Phase Schedule'!$F$55*(NORMDIST(DATEDIF('Accom_Phase Schedule'!$C$55,BU2,"m")+1,$C$105,$C$106,1)-NORMSDIST(-$C$97))/(NORMSDIST($C$97)-NORMSDIST(-$C$97))-SUM($J$104:BT104),0)</f>
        <v>0</v>
      </c>
      <c r="BV104" s="108">
        <f>IF(AND(BV2&gt;='Accom_Phase Schedule'!$C$55,BV2&lt;'Accom_Phase Schedule'!$E$55),'Accom_Phase Schedule'!$F$55*(NORMDIST(DATEDIF('Accom_Phase Schedule'!$C$55,BV2,"m")+1,$C$105,$C$106,1)-NORMSDIST(-$C$97))/(NORMSDIST($C$97)-NORMSDIST(-$C$97))-SUM($J$104:BU104),0)</f>
        <v>0</v>
      </c>
      <c r="BW104" s="108">
        <f>IF(AND(BW2&gt;='Accom_Phase Schedule'!$C$55,BW2&lt;'Accom_Phase Schedule'!$E$55),'Accom_Phase Schedule'!$F$55*(NORMDIST(DATEDIF('Accom_Phase Schedule'!$C$55,BW2,"m")+1,$C$105,$C$106,1)-NORMSDIST(-$C$97))/(NORMSDIST($C$97)-NORMSDIST(-$C$97))-SUM($J$104:BV104),0)</f>
        <v>0</v>
      </c>
      <c r="BX104" s="108">
        <f>IF(AND(BX2&gt;='Accom_Phase Schedule'!$C$55,BX2&lt;'Accom_Phase Schedule'!$E$55),'Accom_Phase Schedule'!$F$55*(NORMDIST(DATEDIF('Accom_Phase Schedule'!$C$55,BX2,"m")+1,$C$105,$C$106,1)-NORMSDIST(-$C$97))/(NORMSDIST($C$97)-NORMSDIST(-$C$97))-SUM($J$104:BW104),0)</f>
        <v>0</v>
      </c>
      <c r="BY104" s="108">
        <f>IF(AND(BY2&gt;='Accom_Phase Schedule'!$C$55,BY2&lt;'Accom_Phase Schedule'!$E$55),'Accom_Phase Schedule'!$F$55*(NORMDIST(DATEDIF('Accom_Phase Schedule'!$C$55,BY2,"m")+1,$C$105,$C$106,1)-NORMSDIST(-$C$97))/(NORMSDIST($C$97)-NORMSDIST(-$C$97))-SUM($J$104:BX104),0)</f>
        <v>0</v>
      </c>
      <c r="BZ104" s="108">
        <f>IF(AND(BZ2&gt;='Accom_Phase Schedule'!$C$55,BZ2&lt;'Accom_Phase Schedule'!$E$55),'Accom_Phase Schedule'!$F$55*(NORMDIST(DATEDIF('Accom_Phase Schedule'!$C$55,BZ2,"m")+1,$C$105,$C$106,1)-NORMSDIST(-$C$97))/(NORMSDIST($C$97)-NORMSDIST(-$C$97))-SUM($J$104:BY104),0)</f>
        <v>0</v>
      </c>
      <c r="CA104" s="108">
        <f>IF(AND(CA2&gt;='Accom_Phase Schedule'!$C$55,CA2&lt;'Accom_Phase Schedule'!$E$55),'Accom_Phase Schedule'!$F$55*(NORMDIST(DATEDIF('Accom_Phase Schedule'!$C$55,CA2,"m")+1,$C$105,$C$106,1)-NORMSDIST(-$C$97))/(NORMSDIST($C$97)-NORMSDIST(-$C$97))-SUM($J$104:BZ104),0)</f>
        <v>0</v>
      </c>
      <c r="CB104" s="108">
        <f>IF(AND(CB2&gt;='Accom_Phase Schedule'!$C$55,CB2&lt;'Accom_Phase Schedule'!$E$55),'Accom_Phase Schedule'!$F$55*(NORMDIST(DATEDIF('Accom_Phase Schedule'!$C$55,CB2,"m")+1,$C$105,$C$106,1)-NORMSDIST(-$C$97))/(NORMSDIST($C$97)-NORMSDIST(-$C$97))-SUM($J$104:CA104),0)</f>
        <v>0</v>
      </c>
      <c r="CC104" s="108">
        <f>IF(AND(CC2&gt;='Accom_Phase Schedule'!$C$55,CC2&lt;'Accom_Phase Schedule'!$E$55),'Accom_Phase Schedule'!$F$55*(NORMDIST(DATEDIF('Accom_Phase Schedule'!$C$55,CC2,"m")+1,$C$105,$C$106,1)-NORMSDIST(-$C$97))/(NORMSDIST($C$97)-NORMSDIST(-$C$97))-SUM($J$104:CB104),0)</f>
        <v>0</v>
      </c>
      <c r="CD104" s="108">
        <f>IF(AND(CD2&gt;='Accom_Phase Schedule'!$C$55,CD2&lt;'Accom_Phase Schedule'!$E$55),'Accom_Phase Schedule'!$F$55*(NORMDIST(DATEDIF('Accom_Phase Schedule'!$C$55,CD2,"m")+1,$C$105,$C$106,1)-NORMSDIST(-$C$97))/(NORMSDIST($C$97)-NORMSDIST(-$C$97))-SUM($J$104:CC104),0)</f>
        <v>0</v>
      </c>
      <c r="CE104" s="108">
        <f>IF(AND(CE2&gt;='Accom_Phase Schedule'!$C$55,CE2&lt;'Accom_Phase Schedule'!$E$55),'Accom_Phase Schedule'!$F$55*(NORMDIST(DATEDIF('Accom_Phase Schedule'!$C$55,CE2,"m")+1,$C$105,$C$106,1)-NORMSDIST(-$C$97))/(NORMSDIST($C$97)-NORMSDIST(-$C$97))-SUM($J$104:CD104),0)</f>
        <v>0</v>
      </c>
      <c r="CF104" s="108">
        <f>IF(AND(CF2&gt;='Accom_Phase Schedule'!$C$55,CF2&lt;'Accom_Phase Schedule'!$E$55),'Accom_Phase Schedule'!$F$55*(NORMDIST(DATEDIF('Accom_Phase Schedule'!$C$55,CF2,"m")+1,$C$105,$C$106,1)-NORMSDIST(-$C$97))/(NORMSDIST($C$97)-NORMSDIST(-$C$97))-SUM($J$104:CE104),0)</f>
        <v>0</v>
      </c>
      <c r="CG104" s="108">
        <f>IF(AND(CG2&gt;='Accom_Phase Schedule'!$C$55,CG2&lt;'Accom_Phase Schedule'!$E$55),'Accom_Phase Schedule'!$F$55*(NORMDIST(DATEDIF('Accom_Phase Schedule'!$C$55,CG2,"m")+1,$C$105,$C$106,1)-NORMSDIST(-$C$97))/(NORMSDIST($C$97)-NORMSDIST(-$C$97))-SUM($J$104:CF104),0)</f>
        <v>0</v>
      </c>
      <c r="CH104" s="108">
        <f>IF(AND(CH2&gt;='Accom_Phase Schedule'!$C$55,CH2&lt;'Accom_Phase Schedule'!$E$55),'Accom_Phase Schedule'!$F$55*(NORMDIST(DATEDIF('Accom_Phase Schedule'!$C$55,CH2,"m")+1,$C$105,$C$106,1)-NORMSDIST(-$C$97))/(NORMSDIST($C$97)-NORMSDIST(-$C$97))-SUM($J$104:CG104),0)</f>
        <v>0</v>
      </c>
      <c r="CI104" s="108">
        <f>IF(AND(CI2&gt;='Accom_Phase Schedule'!$C$55,CI2&lt;'Accom_Phase Schedule'!$E$55),'Accom_Phase Schedule'!$F$55*(NORMDIST(DATEDIF('Accom_Phase Schedule'!$C$55,CI2,"m")+1,$C$105,$C$106,1)-NORMSDIST(-$C$97))/(NORMSDIST($C$97)-NORMSDIST(-$C$97))-SUM($J$104:CH104),0)</f>
        <v>0</v>
      </c>
      <c r="CJ104" s="108">
        <f>IF(AND(CJ2&gt;='Accom_Phase Schedule'!$C$55,CJ2&lt;'Accom_Phase Schedule'!$E$55),'Accom_Phase Schedule'!$F$55*(NORMDIST(DATEDIF('Accom_Phase Schedule'!$C$55,CJ2,"m")+1,$C$105,$C$106,1)-NORMSDIST(-$C$97))/(NORMSDIST($C$97)-NORMSDIST(-$C$97))-SUM($J$104:CI104),0)</f>
        <v>0</v>
      </c>
      <c r="CK104" s="108">
        <f>IF(AND(CK2&gt;='Accom_Phase Schedule'!$C$55,CK2&lt;'Accom_Phase Schedule'!$E$55),'Accom_Phase Schedule'!$F$55*(NORMDIST(DATEDIF('Accom_Phase Schedule'!$C$55,CK2,"m")+1,$C$105,$C$106,1)-NORMSDIST(-$C$97))/(NORMSDIST($C$97)-NORMSDIST(-$C$97))-SUM($J$104:CJ104),0)</f>
        <v>0</v>
      </c>
      <c r="CL104" s="108">
        <f>IF(AND(CL2&gt;='Accom_Phase Schedule'!$C$55,CL2&lt;'Accom_Phase Schedule'!$E$55),'Accom_Phase Schedule'!$F$55*(NORMDIST(DATEDIF('Accom_Phase Schedule'!$C$55,CL2,"m")+1,$C$105,$C$106,1)-NORMSDIST(-$C$97))/(NORMSDIST($C$97)-NORMSDIST(-$C$97))-SUM($J$104:CK104),0)</f>
        <v>0</v>
      </c>
      <c r="CM104" s="108">
        <f>IF(AND(CM2&gt;='Accom_Phase Schedule'!$C$55,CM2&lt;'Accom_Phase Schedule'!$E$55),'Accom_Phase Schedule'!$F$55*(NORMDIST(DATEDIF('Accom_Phase Schedule'!$C$55,CM2,"m")+1,$C$105,$C$106,1)-NORMSDIST(-$C$97))/(NORMSDIST($C$97)-NORMSDIST(-$C$97))-SUM($J$104:CL104),0)</f>
        <v>0</v>
      </c>
      <c r="CN104" s="108">
        <f>IF(AND(CN2&gt;='Accom_Phase Schedule'!$C$55,CN2&lt;'Accom_Phase Schedule'!$E$55),'Accom_Phase Schedule'!$F$55*(NORMDIST(DATEDIF('Accom_Phase Schedule'!$C$55,CN2,"m")+1,$C$105,$C$106,1)-NORMSDIST(-$C$97))/(NORMSDIST($C$97)-NORMSDIST(-$C$97))-SUM($J$104:CM104),0)</f>
        <v>0</v>
      </c>
      <c r="CO104" s="108">
        <f>IF(AND(CO2&gt;='Accom_Phase Schedule'!$C$55,CO2&lt;'Accom_Phase Schedule'!$E$55),'Accom_Phase Schedule'!$F$55*(NORMDIST(DATEDIF('Accom_Phase Schedule'!$C$55,CO2,"m")+1,$C$105,$C$106,1)-NORMSDIST(-$C$97))/(NORMSDIST($C$97)-NORMSDIST(-$C$97))-SUM($J$104:CN104),0)</f>
        <v>0</v>
      </c>
      <c r="CP104" s="108">
        <f>IF(AND(CP2&gt;='Accom_Phase Schedule'!$C$55,CP2&lt;'Accom_Phase Schedule'!$E$55),'Accom_Phase Schedule'!$F$55*(NORMDIST(DATEDIF('Accom_Phase Schedule'!$C$55,CP2,"m")+1,$C$105,$C$106,1)-NORMSDIST(-$C$97))/(NORMSDIST($C$97)-NORMSDIST(-$C$97))-SUM($J$104:CO104),0)</f>
        <v>0</v>
      </c>
      <c r="CQ104" s="108">
        <f>IF(AND(CQ2&gt;='Accom_Phase Schedule'!$C$55,CQ2&lt;'Accom_Phase Schedule'!$E$55),'Accom_Phase Schedule'!$F$55*(NORMDIST(DATEDIF('Accom_Phase Schedule'!$C$55,CQ2,"m")+1,$C$105,$C$106,1)-NORMSDIST(-$C$97))/(NORMSDIST($C$97)-NORMSDIST(-$C$97))-SUM($J$104:CP104),0)</f>
        <v>0</v>
      </c>
      <c r="CR104" s="108">
        <f>IF(AND(CR2&gt;='Accom_Phase Schedule'!$C$55,CR2&lt;'Accom_Phase Schedule'!$E$55),'Accom_Phase Schedule'!$F$55*(NORMDIST(DATEDIF('Accom_Phase Schedule'!$C$55,CR2,"m")+1,$C$105,$C$106,1)-NORMSDIST(-$C$97))/(NORMSDIST($C$97)-NORMSDIST(-$C$97))-SUM($J$104:CQ104),0)</f>
        <v>0</v>
      </c>
      <c r="CS104" s="108">
        <f>IF(AND(CS2&gt;='Accom_Phase Schedule'!$C$55,CS2&lt;'Accom_Phase Schedule'!$E$55),'Accom_Phase Schedule'!$F$55*(NORMDIST(DATEDIF('Accom_Phase Schedule'!$C$55,CS2,"m")+1,$C$105,$C$106,1)-NORMSDIST(-$C$97))/(NORMSDIST($C$97)-NORMSDIST(-$C$97))-SUM($J$104:CR104),0)</f>
        <v>0</v>
      </c>
      <c r="CT104" s="108">
        <f>IF(AND(CT2&gt;='Accom_Phase Schedule'!$C$55,CT2&lt;'Accom_Phase Schedule'!$E$55),'Accom_Phase Schedule'!$F$55*(NORMDIST(DATEDIF('Accom_Phase Schedule'!$C$55,CT2,"m")+1,$C$105,$C$106,1)-NORMSDIST(-$C$97))/(NORMSDIST($C$97)-NORMSDIST(-$C$97))-SUM($J$104:CS104),0)</f>
        <v>0</v>
      </c>
      <c r="CU104" s="108">
        <f>IF(AND(CU2&gt;='Accom_Phase Schedule'!$C$55,CU2&lt;'Accom_Phase Schedule'!$E$55),'Accom_Phase Schedule'!$F$55*(NORMDIST(DATEDIF('Accom_Phase Schedule'!$C$55,CU2,"m")+1,$C$105,$C$106,1)-NORMSDIST(-$C$97))/(NORMSDIST($C$97)-NORMSDIST(-$C$97))-SUM($J$104:CT104),0)</f>
        <v>0</v>
      </c>
    </row>
    <row r="105" spans="2:99" x14ac:dyDescent="0.25">
      <c r="B105" s="1" t="s">
        <v>218</v>
      </c>
      <c r="C105" s="109">
        <f>'Accom_Phase Schedule'!D55/2</f>
        <v>8</v>
      </c>
      <c r="I105" s="110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7"/>
      <c r="CJ105" s="37"/>
      <c r="CK105" s="37"/>
      <c r="CL105" s="37"/>
      <c r="CM105" s="37"/>
      <c r="CN105" s="37"/>
      <c r="CO105" s="37"/>
      <c r="CP105" s="37"/>
      <c r="CQ105" s="37"/>
      <c r="CR105" s="37"/>
      <c r="CS105" s="37"/>
      <c r="CT105" s="37"/>
      <c r="CU105" s="37"/>
    </row>
    <row r="106" spans="2:99" x14ac:dyDescent="0.25">
      <c r="B106" s="1" t="s">
        <v>219</v>
      </c>
      <c r="C106" s="109">
        <f>C105/$C$97</f>
        <v>2.6666666666666665</v>
      </c>
      <c r="I106" s="110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7"/>
      <c r="BX106" s="37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7"/>
      <c r="CJ106" s="37"/>
      <c r="CK106" s="37"/>
      <c r="CL106" s="37"/>
      <c r="CM106" s="37"/>
      <c r="CN106" s="37"/>
      <c r="CO106" s="37"/>
      <c r="CP106" s="37"/>
      <c r="CQ106" s="37"/>
      <c r="CR106" s="37"/>
      <c r="CS106" s="37"/>
      <c r="CT106" s="37"/>
      <c r="CU106" s="37"/>
    </row>
    <row r="107" spans="2:99" x14ac:dyDescent="0.25">
      <c r="B107" s="104" t="s">
        <v>54</v>
      </c>
      <c r="C107" s="105"/>
      <c r="D107" s="105"/>
      <c r="E107" s="105"/>
      <c r="F107" s="106"/>
      <c r="G107" s="105"/>
      <c r="H107" s="105" t="s">
        <v>222</v>
      </c>
      <c r="I107" s="107">
        <f>SUM(K107:CU107)</f>
        <v>0</v>
      </c>
      <c r="J107" s="105"/>
      <c r="K107" s="108">
        <f>IF(AND(K2&gt;='Accom_Phase Schedule'!$C$56,K2&lt;'Accom_Phase Schedule'!$E$56),'Accom_Phase Schedule'!$F$56*(NORMDIST(DATEDIF('Accom_Phase Schedule'!$C$56,K2,"m")+1,$C$108,$C$109,1)-NORMSDIST(-$C$97))/(NORMSDIST($C$97)-NORMSDIST(-$C$97))-SUM($J$107:J107),0)</f>
        <v>0</v>
      </c>
      <c r="L107" s="108">
        <f>IF(AND(L2&gt;='Accom_Phase Schedule'!$C$56,L2&lt;'Accom_Phase Schedule'!$E$56),'Accom_Phase Schedule'!$F$56*(NORMDIST(DATEDIF('Accom_Phase Schedule'!$C$56,L2,"m")+1,$C$108,$C$109,1)-NORMSDIST(-$C$97))/(NORMSDIST($C$97)-NORMSDIST(-$C$97))-SUM($J$107:K107),0)</f>
        <v>0</v>
      </c>
      <c r="M107" s="108">
        <f>IF(AND(M2&gt;='Accom_Phase Schedule'!$C$56,M2&lt;'Accom_Phase Schedule'!$E$56),'Accom_Phase Schedule'!$F$56*(NORMDIST(DATEDIF('Accom_Phase Schedule'!$C$56,M2,"m")+1,$C$108,$C$109,1)-NORMSDIST(-$C$97))/(NORMSDIST($C$97)-NORMSDIST(-$C$97))-SUM($J$107:L107),0)</f>
        <v>0</v>
      </c>
      <c r="N107" s="108">
        <f>IF(AND(N2&gt;='Accom_Phase Schedule'!$C$56,N2&lt;'Accom_Phase Schedule'!$E$56),'Accom_Phase Schedule'!$F$56*(NORMDIST(DATEDIF('Accom_Phase Schedule'!$C$56,N2,"m")+1,$C$108,$C$109,1)-NORMSDIST(-$C$97))/(NORMSDIST($C$97)-NORMSDIST(-$C$97))-SUM($J$107:M107),0)</f>
        <v>0</v>
      </c>
      <c r="O107" s="108">
        <f>IF(AND(O2&gt;='Accom_Phase Schedule'!$C$56,O2&lt;'Accom_Phase Schedule'!$E$56),'Accom_Phase Schedule'!$F$56*(NORMDIST(DATEDIF('Accom_Phase Schedule'!$C$56,O2,"m")+1,$C$108,$C$109,1)-NORMSDIST(-$C$97))/(NORMSDIST($C$97)-NORMSDIST(-$C$97))-SUM($J$107:N107),0)</f>
        <v>0</v>
      </c>
      <c r="P107" s="108">
        <f>IF(AND(P2&gt;='Accom_Phase Schedule'!$C$56,P2&lt;'Accom_Phase Schedule'!$E$56),'Accom_Phase Schedule'!$F$56*(NORMDIST(DATEDIF('Accom_Phase Schedule'!$C$56,P2,"m")+1,$C$108,$C$109,1)-NORMSDIST(-$C$97))/(NORMSDIST($C$97)-NORMSDIST(-$C$97))-SUM($J$107:O107),0)</f>
        <v>0</v>
      </c>
      <c r="Q107" s="108">
        <f>IF(AND(Q2&gt;='Accom_Phase Schedule'!$C$56,Q2&lt;'Accom_Phase Schedule'!$E$56),'Accom_Phase Schedule'!$F$56*(NORMDIST(DATEDIF('Accom_Phase Schedule'!$C$56,Q2,"m")+1,$C$108,$C$109,1)-NORMSDIST(-$C$97))/(NORMSDIST($C$97)-NORMSDIST(-$C$97))-SUM($J$107:P107),0)</f>
        <v>0</v>
      </c>
      <c r="R107" s="108">
        <f>IF(AND(R2&gt;='Accom_Phase Schedule'!$C$56,R2&lt;'Accom_Phase Schedule'!$E$56),'Accom_Phase Schedule'!$F$56*(NORMDIST(DATEDIF('Accom_Phase Schedule'!$C$56,R2,"m")+1,$C$108,$C$109,1)-NORMSDIST(-$C$97))/(NORMSDIST($C$97)-NORMSDIST(-$C$97))-SUM($J$107:Q107),0)</f>
        <v>0</v>
      </c>
      <c r="S107" s="108">
        <f>IF(AND(S2&gt;='Accom_Phase Schedule'!$C$56,S2&lt;'Accom_Phase Schedule'!$E$56),'Accom_Phase Schedule'!$F$56*(NORMDIST(DATEDIF('Accom_Phase Schedule'!$C$56,S2,"m")+1,$C$108,$C$109,1)-NORMSDIST(-$C$97))/(NORMSDIST($C$97)-NORMSDIST(-$C$97))-SUM($J$107:R107),0)</f>
        <v>0</v>
      </c>
      <c r="T107" s="108">
        <f>IF(AND(T2&gt;='Accom_Phase Schedule'!$C$56,T2&lt;'Accom_Phase Schedule'!$E$56),'Accom_Phase Schedule'!$F$56*(NORMDIST(DATEDIF('Accom_Phase Schedule'!$C$56,T2,"m")+1,$C$108,$C$109,1)-NORMSDIST(-$C$97))/(NORMSDIST($C$97)-NORMSDIST(-$C$97))-SUM($J$107:S107),0)</f>
        <v>0</v>
      </c>
      <c r="U107" s="108">
        <f>IF(AND(U2&gt;='Accom_Phase Schedule'!$C$56,U2&lt;'Accom_Phase Schedule'!$E$56),'Accom_Phase Schedule'!$F$56*(NORMDIST(DATEDIF('Accom_Phase Schedule'!$C$56,U2,"m")+1,$C$108,$C$109,1)-NORMSDIST(-$C$97))/(NORMSDIST($C$97)-NORMSDIST(-$C$97))-SUM($J$107:T107),0)</f>
        <v>0</v>
      </c>
      <c r="V107" s="108">
        <f>IF(AND(V2&gt;='Accom_Phase Schedule'!$C$56,V2&lt;'Accom_Phase Schedule'!$E$56),'Accom_Phase Schedule'!$F$56*(NORMDIST(DATEDIF('Accom_Phase Schedule'!$C$56,V2,"m")+1,$C$108,$C$109,1)-NORMSDIST(-$C$97))/(NORMSDIST($C$97)-NORMSDIST(-$C$97))-SUM($J$107:U107),0)</f>
        <v>0</v>
      </c>
      <c r="W107" s="108">
        <f>IF(AND(W2&gt;='Accom_Phase Schedule'!$C$56,W2&lt;'Accom_Phase Schedule'!$E$56),'Accom_Phase Schedule'!$F$56*(NORMDIST(DATEDIF('Accom_Phase Schedule'!$C$56,W2,"m")+1,$C$108,$C$109,1)-NORMSDIST(-$C$97))/(NORMSDIST($C$97)-NORMSDIST(-$C$97))-SUM($J$107:V107),0)</f>
        <v>0</v>
      </c>
      <c r="X107" s="108">
        <f>IF(AND(X2&gt;='Accom_Phase Schedule'!$C$56,X2&lt;'Accom_Phase Schedule'!$E$56),'Accom_Phase Schedule'!$F$56*(NORMDIST(DATEDIF('Accom_Phase Schedule'!$C$56,X2,"m")+1,$C$108,$C$109,1)-NORMSDIST(-$C$97))/(NORMSDIST($C$97)-NORMSDIST(-$C$97))-SUM($J$107:W107),0)</f>
        <v>0</v>
      </c>
      <c r="Y107" s="108">
        <f>IF(AND(Y2&gt;='Accom_Phase Schedule'!$C$56,Y2&lt;'Accom_Phase Schedule'!$E$56),'Accom_Phase Schedule'!$F$56*(NORMDIST(DATEDIF('Accom_Phase Schedule'!$C$56,Y2,"m")+1,$C$108,$C$109,1)-NORMSDIST(-$C$97))/(NORMSDIST($C$97)-NORMSDIST(-$C$97))-SUM($J$107:X107),0)</f>
        <v>0</v>
      </c>
      <c r="Z107" s="108">
        <f>IF(AND(Z2&gt;='Accom_Phase Schedule'!$C$56,Z2&lt;'Accom_Phase Schedule'!$E$56),'Accom_Phase Schedule'!$F$56*(NORMDIST(DATEDIF('Accom_Phase Schedule'!$C$56,Z2,"m")+1,$C$108,$C$109,1)-NORMSDIST(-$C$97))/(NORMSDIST($C$97)-NORMSDIST(-$C$97))-SUM($J$107:Y107),0)</f>
        <v>0</v>
      </c>
      <c r="AA107" s="108">
        <f>IF(AND(AA2&gt;='Accom_Phase Schedule'!$C$56,AA2&lt;'Accom_Phase Schedule'!$E$56),'Accom_Phase Schedule'!$F$56*(NORMDIST(DATEDIF('Accom_Phase Schedule'!$C$56,AA2,"m")+1,$C$108,$C$109,1)-NORMSDIST(-$C$97))/(NORMSDIST($C$97)-NORMSDIST(-$C$97))-SUM($J$107:Z107),0)</f>
        <v>0</v>
      </c>
      <c r="AB107" s="108">
        <f>IF(AND(AB2&gt;='Accom_Phase Schedule'!$C$56,AB2&lt;'Accom_Phase Schedule'!$E$56),'Accom_Phase Schedule'!$F$56*(NORMDIST(DATEDIF('Accom_Phase Schedule'!$C$56,AB2,"m")+1,$C$108,$C$109,1)-NORMSDIST(-$C$97))/(NORMSDIST($C$97)-NORMSDIST(-$C$97))-SUM($J$107:AA107),0)</f>
        <v>0</v>
      </c>
      <c r="AC107" s="108">
        <f>IF(AND(AC2&gt;='Accom_Phase Schedule'!$C$56,AC2&lt;'Accom_Phase Schedule'!$E$56),'Accom_Phase Schedule'!$F$56*(NORMDIST(DATEDIF('Accom_Phase Schedule'!$C$56,AC2,"m")+1,$C$108,$C$109,1)-NORMSDIST(-$C$97))/(NORMSDIST($C$97)-NORMSDIST(-$C$97))-SUM($J$107:AB107),0)</f>
        <v>0</v>
      </c>
      <c r="AD107" s="108">
        <f>IF(AND(AD2&gt;='Accom_Phase Schedule'!$C$56,AD2&lt;'Accom_Phase Schedule'!$E$56),'Accom_Phase Schedule'!$F$56*(NORMDIST(DATEDIF('Accom_Phase Schedule'!$C$56,AD2,"m")+1,$C$108,$C$109,1)-NORMSDIST(-$C$97))/(NORMSDIST($C$97)-NORMSDIST(-$C$97))-SUM($J$107:AC107),0)</f>
        <v>0</v>
      </c>
      <c r="AE107" s="108">
        <f>IF(AND(AE2&gt;='Accom_Phase Schedule'!$C$56,AE2&lt;'Accom_Phase Schedule'!$E$56),'Accom_Phase Schedule'!$F$56*(NORMDIST(DATEDIF('Accom_Phase Schedule'!$C$56,AE2,"m")+1,$C$108,$C$109,1)-NORMSDIST(-$C$97))/(NORMSDIST($C$97)-NORMSDIST(-$C$97))-SUM($J$107:AD107),0)</f>
        <v>0</v>
      </c>
      <c r="AF107" s="108">
        <f>IF(AND(AF2&gt;='Accom_Phase Schedule'!$C$56,AF2&lt;'Accom_Phase Schedule'!$E$56),'Accom_Phase Schedule'!$F$56*(NORMDIST(DATEDIF('Accom_Phase Schedule'!$C$56,AF2,"m")+1,$C$108,$C$109,1)-NORMSDIST(-$C$97))/(NORMSDIST($C$97)-NORMSDIST(-$C$97))-SUM($J$107:AE107),0)</f>
        <v>0</v>
      </c>
      <c r="AG107" s="108">
        <f>IF(AND(AG2&gt;='Accom_Phase Schedule'!$C$56,AG2&lt;'Accom_Phase Schedule'!$E$56),'Accom_Phase Schedule'!$F$56*(NORMDIST(DATEDIF('Accom_Phase Schedule'!$C$56,AG2,"m")+1,$C$108,$C$109,1)-NORMSDIST(-$C$97))/(NORMSDIST($C$97)-NORMSDIST(-$C$97))-SUM($J$107:AF107),0)</f>
        <v>0</v>
      </c>
      <c r="AH107" s="108">
        <f>IF(AND(AH2&gt;='Accom_Phase Schedule'!$C$56,AH2&lt;'Accom_Phase Schedule'!$E$56),'Accom_Phase Schedule'!$F$56*(NORMDIST(DATEDIF('Accom_Phase Schedule'!$C$56,AH2,"m")+1,$C$108,$C$109,1)-NORMSDIST(-$C$97))/(NORMSDIST($C$97)-NORMSDIST(-$C$97))-SUM($J$107:AG107),0)</f>
        <v>0</v>
      </c>
      <c r="AI107" s="108">
        <f>IF(AND(AI2&gt;='Accom_Phase Schedule'!$C$56,AI2&lt;'Accom_Phase Schedule'!$E$56),'Accom_Phase Schedule'!$F$56*(NORMDIST(DATEDIF('Accom_Phase Schedule'!$C$56,AI2,"m")+1,$C$108,$C$109,1)-NORMSDIST(-$C$97))/(NORMSDIST($C$97)-NORMSDIST(-$C$97))-SUM($J$107:AH107),0)</f>
        <v>0</v>
      </c>
      <c r="AJ107" s="108">
        <f>IF(AND(AJ2&gt;='Accom_Phase Schedule'!$C$56,AJ2&lt;'Accom_Phase Schedule'!$E$56),'Accom_Phase Schedule'!$F$56*(NORMDIST(DATEDIF('Accom_Phase Schedule'!$C$56,AJ2,"m")+1,$C$108,$C$109,1)-NORMSDIST(-$C$97))/(NORMSDIST($C$97)-NORMSDIST(-$C$97))-SUM($J$107:AI107),0)</f>
        <v>0</v>
      </c>
      <c r="AK107" s="108">
        <f>IF(AND(AK2&gt;='Accom_Phase Schedule'!$C$56,AK2&lt;'Accom_Phase Schedule'!$E$56),'Accom_Phase Schedule'!$F$56*(NORMDIST(DATEDIF('Accom_Phase Schedule'!$C$56,AK2,"m")+1,$C$108,$C$109,1)-NORMSDIST(-$C$97))/(NORMSDIST($C$97)-NORMSDIST(-$C$97))-SUM($J$107:AJ107),0)</f>
        <v>0</v>
      </c>
      <c r="AL107" s="108">
        <f>IF(AND(AL2&gt;='Accom_Phase Schedule'!$C$56,AL2&lt;'Accom_Phase Schedule'!$E$56),'Accom_Phase Schedule'!$F$56*(NORMDIST(DATEDIF('Accom_Phase Schedule'!$C$56,AL2,"m")+1,$C$108,$C$109,1)-NORMSDIST(-$C$97))/(NORMSDIST($C$97)-NORMSDIST(-$C$97))-SUM($J$107:AK107),0)</f>
        <v>0</v>
      </c>
      <c r="AM107" s="108">
        <f>IF(AND(AM2&gt;='Accom_Phase Schedule'!$C$56,AM2&lt;'Accom_Phase Schedule'!$E$56),'Accom_Phase Schedule'!$F$56*(NORMDIST(DATEDIF('Accom_Phase Schedule'!$C$56,AM2,"m")+1,$C$108,$C$109,1)-NORMSDIST(-$C$97))/(NORMSDIST($C$97)-NORMSDIST(-$C$97))-SUM($J$107:AL107),0)</f>
        <v>0</v>
      </c>
      <c r="AN107" s="108">
        <f>IF(AND(AN2&gt;='Accom_Phase Schedule'!$C$56,AN2&lt;'Accom_Phase Schedule'!$E$56),'Accom_Phase Schedule'!$F$56*(NORMDIST(DATEDIF('Accom_Phase Schedule'!$C$56,AN2,"m")+1,$C$108,$C$109,1)-NORMSDIST(-$C$97))/(NORMSDIST($C$97)-NORMSDIST(-$C$97))-SUM($J$107:AM107),0)</f>
        <v>0</v>
      </c>
      <c r="AO107" s="108">
        <f>IF(AND(AO2&gt;='Accom_Phase Schedule'!$C$56,AO2&lt;'Accom_Phase Schedule'!$E$56),'Accom_Phase Schedule'!$F$56*(NORMDIST(DATEDIF('Accom_Phase Schedule'!$C$56,AO2,"m")+1,$C$108,$C$109,1)-NORMSDIST(-$C$97))/(NORMSDIST($C$97)-NORMSDIST(-$C$97))-SUM($J$107:AN107),0)</f>
        <v>0</v>
      </c>
      <c r="AP107" s="108">
        <f>IF(AND(AP2&gt;='Accom_Phase Schedule'!$C$56,AP2&lt;'Accom_Phase Schedule'!$E$56),'Accom_Phase Schedule'!$F$56*(NORMDIST(DATEDIF('Accom_Phase Schedule'!$C$56,AP2,"m")+1,$C$108,$C$109,1)-NORMSDIST(-$C$97))/(NORMSDIST($C$97)-NORMSDIST(-$C$97))-SUM($J$107:AO107),0)</f>
        <v>0</v>
      </c>
      <c r="AQ107" s="108">
        <f>IF(AND(AQ2&gt;='Accom_Phase Schedule'!$C$56,AQ2&lt;'Accom_Phase Schedule'!$E$56),'Accom_Phase Schedule'!$F$56*(NORMDIST(DATEDIF('Accom_Phase Schedule'!$C$56,AQ2,"m")+1,$C$108,$C$109,1)-NORMSDIST(-$C$97))/(NORMSDIST($C$97)-NORMSDIST(-$C$97))-SUM($J$107:AP107),0)</f>
        <v>0</v>
      </c>
      <c r="AR107" s="108">
        <f>IF(AND(AR2&gt;='Accom_Phase Schedule'!$C$56,AR2&lt;'Accom_Phase Schedule'!$E$56),'Accom_Phase Schedule'!$F$56*(NORMDIST(DATEDIF('Accom_Phase Schedule'!$C$56,AR2,"m")+1,$C$108,$C$109,1)-NORMSDIST(-$C$97))/(NORMSDIST($C$97)-NORMSDIST(-$C$97))-SUM($J$107:AQ107),0)</f>
        <v>0</v>
      </c>
      <c r="AS107" s="108">
        <f>IF(AND(AS2&gt;='Accom_Phase Schedule'!$C$56,AS2&lt;'Accom_Phase Schedule'!$E$56),'Accom_Phase Schedule'!$F$56*(NORMDIST(DATEDIF('Accom_Phase Schedule'!$C$56,AS2,"m")+1,$C$108,$C$109,1)-NORMSDIST(-$C$97))/(NORMSDIST($C$97)-NORMSDIST(-$C$97))-SUM($J$107:AR107),0)</f>
        <v>0</v>
      </c>
      <c r="AT107" s="108">
        <f>IF(AND(AT2&gt;='Accom_Phase Schedule'!$C$56,AT2&lt;'Accom_Phase Schedule'!$E$56),'Accom_Phase Schedule'!$F$56*(NORMDIST(DATEDIF('Accom_Phase Schedule'!$C$56,AT2,"m")+1,$C$108,$C$109,1)-NORMSDIST(-$C$97))/(NORMSDIST($C$97)-NORMSDIST(-$C$97))-SUM($J$107:AS107),0)</f>
        <v>0</v>
      </c>
      <c r="AU107" s="108">
        <f>IF(AND(AU2&gt;='Accom_Phase Schedule'!$C$56,AU2&lt;'Accom_Phase Schedule'!$E$56),'Accom_Phase Schedule'!$F$56*(NORMDIST(DATEDIF('Accom_Phase Schedule'!$C$56,AU2,"m")+1,$C$108,$C$109,1)-NORMSDIST(-$C$97))/(NORMSDIST($C$97)-NORMSDIST(-$C$97))-SUM($J$107:AT107),0)</f>
        <v>0</v>
      </c>
      <c r="AV107" s="108">
        <f>IF(AND(AV2&gt;='Accom_Phase Schedule'!$C$56,AV2&lt;'Accom_Phase Schedule'!$E$56),'Accom_Phase Schedule'!$F$56*(NORMDIST(DATEDIF('Accom_Phase Schedule'!$C$56,AV2,"m")+1,$C$108,$C$109,1)-NORMSDIST(-$C$97))/(NORMSDIST($C$97)-NORMSDIST(-$C$97))-SUM($J$107:AU107),0)</f>
        <v>0</v>
      </c>
      <c r="AW107" s="108">
        <f>IF(AND(AW2&gt;='Accom_Phase Schedule'!$C$56,AW2&lt;'Accom_Phase Schedule'!$E$56),'Accom_Phase Schedule'!$F$56*(NORMDIST(DATEDIF('Accom_Phase Schedule'!$C$56,AW2,"m")+1,$C$108,$C$109,1)-NORMSDIST(-$C$97))/(NORMSDIST($C$97)-NORMSDIST(-$C$97))-SUM($J$107:AV107),0)</f>
        <v>0</v>
      </c>
      <c r="AX107" s="108">
        <f>IF(AND(AX2&gt;='Accom_Phase Schedule'!$C$56,AX2&lt;'Accom_Phase Schedule'!$E$56),'Accom_Phase Schedule'!$F$56*(NORMDIST(DATEDIF('Accom_Phase Schedule'!$C$56,AX2,"m")+1,$C$108,$C$109,1)-NORMSDIST(-$C$97))/(NORMSDIST($C$97)-NORMSDIST(-$C$97))-SUM($J$107:AW107),0)</f>
        <v>0</v>
      </c>
      <c r="AY107" s="108">
        <f>IF(AND(AY2&gt;='Accom_Phase Schedule'!$C$56,AY2&lt;'Accom_Phase Schedule'!$E$56),'Accom_Phase Schedule'!$F$56*(NORMDIST(DATEDIF('Accom_Phase Schedule'!$C$56,AY2,"m")+1,$C$108,$C$109,1)-NORMSDIST(-$C$97))/(NORMSDIST($C$97)-NORMSDIST(-$C$97))-SUM($J$107:AX107),0)</f>
        <v>0</v>
      </c>
      <c r="AZ107" s="108">
        <f>IF(AND(AZ2&gt;='Accom_Phase Schedule'!$C$56,AZ2&lt;'Accom_Phase Schedule'!$E$56),'Accom_Phase Schedule'!$F$56*(NORMDIST(DATEDIF('Accom_Phase Schedule'!$C$56,AZ2,"m")+1,$C$108,$C$109,1)-NORMSDIST(-$C$97))/(NORMSDIST($C$97)-NORMSDIST(-$C$97))-SUM($J$107:AY107),0)</f>
        <v>0</v>
      </c>
      <c r="BA107" s="108">
        <f>IF(AND(BA2&gt;='Accom_Phase Schedule'!$C$56,BA2&lt;'Accom_Phase Schedule'!$E$56),'Accom_Phase Schedule'!$F$56*(NORMDIST(DATEDIF('Accom_Phase Schedule'!$C$56,BA2,"m")+1,$C$108,$C$109,1)-NORMSDIST(-$C$97))/(NORMSDIST($C$97)-NORMSDIST(-$C$97))-SUM($J$107:AZ107),0)</f>
        <v>0</v>
      </c>
      <c r="BB107" s="108">
        <f>IF(AND(BB2&gt;='Accom_Phase Schedule'!$C$56,BB2&lt;'Accom_Phase Schedule'!$E$56),'Accom_Phase Schedule'!$F$56*(NORMDIST(DATEDIF('Accom_Phase Schedule'!$C$56,BB2,"m")+1,$C$108,$C$109,1)-NORMSDIST(-$C$97))/(NORMSDIST($C$97)-NORMSDIST(-$C$97))-SUM($J$107:BA107),0)</f>
        <v>0</v>
      </c>
      <c r="BC107" s="108">
        <f>IF(AND(BC2&gt;='Accom_Phase Schedule'!$C$56,BC2&lt;'Accom_Phase Schedule'!$E$56),'Accom_Phase Schedule'!$F$56*(NORMDIST(DATEDIF('Accom_Phase Schedule'!$C$56,BC2,"m")+1,$C$108,$C$109,1)-NORMSDIST(-$C$97))/(NORMSDIST($C$97)-NORMSDIST(-$C$97))-SUM($J$107:BB107),0)</f>
        <v>0</v>
      </c>
      <c r="BD107" s="108">
        <f>IF(AND(BD2&gt;='Accom_Phase Schedule'!$C$56,BD2&lt;'Accom_Phase Schedule'!$E$56),'Accom_Phase Schedule'!$F$56*(NORMDIST(DATEDIF('Accom_Phase Schedule'!$C$56,BD2,"m")+1,$C$108,$C$109,1)-NORMSDIST(-$C$97))/(NORMSDIST($C$97)-NORMSDIST(-$C$97))-SUM($J$107:BC107),0)</f>
        <v>0</v>
      </c>
      <c r="BE107" s="108">
        <f>IF(AND(BE2&gt;='Accom_Phase Schedule'!$C$56,BE2&lt;'Accom_Phase Schedule'!$E$56),'Accom_Phase Schedule'!$F$56*(NORMDIST(DATEDIF('Accom_Phase Schedule'!$C$56,BE2,"m")+1,$C$108,$C$109,1)-NORMSDIST(-$C$97))/(NORMSDIST($C$97)-NORMSDIST(-$C$97))-SUM($J$107:BD107),0)</f>
        <v>0</v>
      </c>
      <c r="BF107" s="108">
        <f>IF(AND(BF2&gt;='Accom_Phase Schedule'!$C$56,BF2&lt;'Accom_Phase Schedule'!$E$56),'Accom_Phase Schedule'!$F$56*(NORMDIST(DATEDIF('Accom_Phase Schedule'!$C$56,BF2,"m")+1,$C$108,$C$109,1)-NORMSDIST(-$C$97))/(NORMSDIST($C$97)-NORMSDIST(-$C$97))-SUM($J$107:BE107),0)</f>
        <v>0</v>
      </c>
      <c r="BG107" s="108">
        <f>IF(AND(BG2&gt;='Accom_Phase Schedule'!$C$56,BG2&lt;'Accom_Phase Schedule'!$E$56),'Accom_Phase Schedule'!$F$56*(NORMDIST(DATEDIF('Accom_Phase Schedule'!$C$56,BG2,"m")+1,$C$108,$C$109,1)-NORMSDIST(-$C$97))/(NORMSDIST($C$97)-NORMSDIST(-$C$97))-SUM($J$107:BF107),0)</f>
        <v>0</v>
      </c>
      <c r="BH107" s="108">
        <f>IF(AND(BH2&gt;='Accom_Phase Schedule'!$C$56,BH2&lt;'Accom_Phase Schedule'!$E$56),'Accom_Phase Schedule'!$F$56*(NORMDIST(DATEDIF('Accom_Phase Schedule'!$C$56,BH2,"m")+1,$C$108,$C$109,1)-NORMSDIST(-$C$97))/(NORMSDIST($C$97)-NORMSDIST(-$C$97))-SUM($J$107:BG107),0)</f>
        <v>0</v>
      </c>
      <c r="BI107" s="108">
        <f>IF(AND(BI2&gt;='Accom_Phase Schedule'!$C$56,BI2&lt;'Accom_Phase Schedule'!$E$56),'Accom_Phase Schedule'!$F$56*(NORMDIST(DATEDIF('Accom_Phase Schedule'!$C$56,BI2,"m")+1,$C$108,$C$109,1)-NORMSDIST(-$C$97))/(NORMSDIST($C$97)-NORMSDIST(-$C$97))-SUM($J$107:BH107),0)</f>
        <v>0</v>
      </c>
      <c r="BJ107" s="108">
        <f>IF(AND(BJ2&gt;='Accom_Phase Schedule'!$C$56,BJ2&lt;'Accom_Phase Schedule'!$E$56),'Accom_Phase Schedule'!$F$56*(NORMDIST(DATEDIF('Accom_Phase Schedule'!$C$56,BJ2,"m")+1,$C$108,$C$109,1)-NORMSDIST(-$C$97))/(NORMSDIST($C$97)-NORMSDIST(-$C$97))-SUM($J$107:BI107),0)</f>
        <v>0</v>
      </c>
      <c r="BK107" s="108">
        <f>IF(AND(BK2&gt;='Accom_Phase Schedule'!$C$56,BK2&lt;'Accom_Phase Schedule'!$E$56),'Accom_Phase Schedule'!$F$56*(NORMDIST(DATEDIF('Accom_Phase Schedule'!$C$56,BK2,"m")+1,$C$108,$C$109,1)-NORMSDIST(-$C$97))/(NORMSDIST($C$97)-NORMSDIST(-$C$97))-SUM($J$107:BJ107),0)</f>
        <v>0</v>
      </c>
      <c r="BL107" s="108">
        <f>IF(AND(BL2&gt;='Accom_Phase Schedule'!$C$56,BL2&lt;'Accom_Phase Schedule'!$E$56),'Accom_Phase Schedule'!$F$56*(NORMDIST(DATEDIF('Accom_Phase Schedule'!$C$56,BL2,"m")+1,$C$108,$C$109,1)-NORMSDIST(-$C$97))/(NORMSDIST($C$97)-NORMSDIST(-$C$97))-SUM($J$107:BK107),0)</f>
        <v>0</v>
      </c>
      <c r="BM107" s="108">
        <f>IF(AND(BM2&gt;='Accom_Phase Schedule'!$C$56,BM2&lt;'Accom_Phase Schedule'!$E$56),'Accom_Phase Schedule'!$F$56*(NORMDIST(DATEDIF('Accom_Phase Schedule'!$C$56,BM2,"m")+1,$C$108,$C$109,1)-NORMSDIST(-$C$97))/(NORMSDIST($C$97)-NORMSDIST(-$C$97))-SUM($J$107:BL107),0)</f>
        <v>0</v>
      </c>
      <c r="BN107" s="108">
        <f>IF(AND(BN2&gt;='Accom_Phase Schedule'!$C$56,BN2&lt;'Accom_Phase Schedule'!$E$56),'Accom_Phase Schedule'!$F$56*(NORMDIST(DATEDIF('Accom_Phase Schedule'!$C$56,BN2,"m")+1,$C$108,$C$109,1)-NORMSDIST(-$C$97))/(NORMSDIST($C$97)-NORMSDIST(-$C$97))-SUM($J$107:BM107),0)</f>
        <v>0</v>
      </c>
      <c r="BO107" s="108">
        <f>IF(AND(BO2&gt;='Accom_Phase Schedule'!$C$56,BO2&lt;'Accom_Phase Schedule'!$E$56),'Accom_Phase Schedule'!$F$56*(NORMDIST(DATEDIF('Accom_Phase Schedule'!$C$56,BO2,"m")+1,$C$108,$C$109,1)-NORMSDIST(-$C$97))/(NORMSDIST($C$97)-NORMSDIST(-$C$97))-SUM($J$107:BN107),0)</f>
        <v>0</v>
      </c>
      <c r="BP107" s="108">
        <f>IF(AND(BP2&gt;='Accom_Phase Schedule'!$C$56,BP2&lt;'Accom_Phase Schedule'!$E$56),'Accom_Phase Schedule'!$F$56*(NORMDIST(DATEDIF('Accom_Phase Schedule'!$C$56,BP2,"m")+1,$C$108,$C$109,1)-NORMSDIST(-$C$97))/(NORMSDIST($C$97)-NORMSDIST(-$C$97))-SUM($J$107:BO107),0)</f>
        <v>0</v>
      </c>
      <c r="BQ107" s="108">
        <f>IF(AND(BQ2&gt;='Accom_Phase Schedule'!$C$56,BQ2&lt;'Accom_Phase Schedule'!$E$56),'Accom_Phase Schedule'!$F$56*(NORMDIST(DATEDIF('Accom_Phase Schedule'!$C$56,BQ2,"m")+1,$C$108,$C$109,1)-NORMSDIST(-$C$97))/(NORMSDIST($C$97)-NORMSDIST(-$C$97))-SUM($J$107:BP107),0)</f>
        <v>0</v>
      </c>
      <c r="BR107" s="108">
        <f>IF(AND(BR2&gt;='Accom_Phase Schedule'!$C$56,BR2&lt;'Accom_Phase Schedule'!$E$56),'Accom_Phase Schedule'!$F$56*(NORMDIST(DATEDIF('Accom_Phase Schedule'!$C$56,BR2,"m")+1,$C$108,$C$109,1)-NORMSDIST(-$C$97))/(NORMSDIST($C$97)-NORMSDIST(-$C$97))-SUM($J$107:BQ107),0)</f>
        <v>0</v>
      </c>
      <c r="BS107" s="108">
        <f>IF(AND(BS2&gt;='Accom_Phase Schedule'!$C$56,BS2&lt;'Accom_Phase Schedule'!$E$56),'Accom_Phase Schedule'!$F$56*(NORMDIST(DATEDIF('Accom_Phase Schedule'!$C$56,BS2,"m")+1,$C$108,$C$109,1)-NORMSDIST(-$C$97))/(NORMSDIST($C$97)-NORMSDIST(-$C$97))-SUM($J$107:BR107),0)</f>
        <v>0</v>
      </c>
      <c r="BT107" s="108">
        <f>IF(AND(BT2&gt;='Accom_Phase Schedule'!$C$56,BT2&lt;'Accom_Phase Schedule'!$E$56),'Accom_Phase Schedule'!$F$56*(NORMDIST(DATEDIF('Accom_Phase Schedule'!$C$56,BT2,"m")+1,$C$108,$C$109,1)-NORMSDIST(-$C$97))/(NORMSDIST($C$97)-NORMSDIST(-$C$97))-SUM($J$107:BS107),0)</f>
        <v>0</v>
      </c>
      <c r="BU107" s="108">
        <f>IF(AND(BU2&gt;='Accom_Phase Schedule'!$C$56,BU2&lt;'Accom_Phase Schedule'!$E$56),'Accom_Phase Schedule'!$F$56*(NORMDIST(DATEDIF('Accom_Phase Schedule'!$C$56,BU2,"m")+1,$C$108,$C$109,1)-NORMSDIST(-$C$97))/(NORMSDIST($C$97)-NORMSDIST(-$C$97))-SUM($J$107:BT107),0)</f>
        <v>0</v>
      </c>
      <c r="BV107" s="108">
        <f>IF(AND(BV2&gt;='Accom_Phase Schedule'!$C$56,BV2&lt;'Accom_Phase Schedule'!$E$56),'Accom_Phase Schedule'!$F$56*(NORMDIST(DATEDIF('Accom_Phase Schedule'!$C$56,BV2,"m")+1,$C$108,$C$109,1)-NORMSDIST(-$C$97))/(NORMSDIST($C$97)-NORMSDIST(-$C$97))-SUM($J$107:BU107),0)</f>
        <v>0</v>
      </c>
      <c r="BW107" s="108">
        <f>IF(AND(BW2&gt;='Accom_Phase Schedule'!$C$56,BW2&lt;'Accom_Phase Schedule'!$E$56),'Accom_Phase Schedule'!$F$56*(NORMDIST(DATEDIF('Accom_Phase Schedule'!$C$56,BW2,"m")+1,$C$108,$C$109,1)-NORMSDIST(-$C$97))/(NORMSDIST($C$97)-NORMSDIST(-$C$97))-SUM($J$107:BV107),0)</f>
        <v>0</v>
      </c>
      <c r="BX107" s="108">
        <f>IF(AND(BX2&gt;='Accom_Phase Schedule'!$C$56,BX2&lt;'Accom_Phase Schedule'!$E$56),'Accom_Phase Schedule'!$F$56*(NORMDIST(DATEDIF('Accom_Phase Schedule'!$C$56,BX2,"m")+1,$C$108,$C$109,1)-NORMSDIST(-$C$97))/(NORMSDIST($C$97)-NORMSDIST(-$C$97))-SUM($J$107:BW107),0)</f>
        <v>0</v>
      </c>
      <c r="BY107" s="108">
        <f>IF(AND(BY2&gt;='Accom_Phase Schedule'!$C$56,BY2&lt;'Accom_Phase Schedule'!$E$56),'Accom_Phase Schedule'!$F$56*(NORMDIST(DATEDIF('Accom_Phase Schedule'!$C$56,BY2,"m")+1,$C$108,$C$109,1)-NORMSDIST(-$C$97))/(NORMSDIST($C$97)-NORMSDIST(-$C$97))-SUM($J$107:BX107),0)</f>
        <v>0</v>
      </c>
      <c r="BZ107" s="108">
        <f>IF(AND(BZ2&gt;='Accom_Phase Schedule'!$C$56,BZ2&lt;'Accom_Phase Schedule'!$E$56),'Accom_Phase Schedule'!$F$56*(NORMDIST(DATEDIF('Accom_Phase Schedule'!$C$56,BZ2,"m")+1,$C$108,$C$109,1)-NORMSDIST(-$C$97))/(NORMSDIST($C$97)-NORMSDIST(-$C$97))-SUM($J$107:BY107),0)</f>
        <v>0</v>
      </c>
      <c r="CA107" s="108">
        <f>IF(AND(CA2&gt;='Accom_Phase Schedule'!$C$56,CA2&lt;'Accom_Phase Schedule'!$E$56),'Accom_Phase Schedule'!$F$56*(NORMDIST(DATEDIF('Accom_Phase Schedule'!$C$56,CA2,"m")+1,$C$108,$C$109,1)-NORMSDIST(-$C$97))/(NORMSDIST($C$97)-NORMSDIST(-$C$97))-SUM($J$107:BZ107),0)</f>
        <v>0</v>
      </c>
      <c r="CB107" s="108">
        <f>IF(AND(CB2&gt;='Accom_Phase Schedule'!$C$56,CB2&lt;'Accom_Phase Schedule'!$E$56),'Accom_Phase Schedule'!$F$56*(NORMDIST(DATEDIF('Accom_Phase Schedule'!$C$56,CB2,"m")+1,$C$108,$C$109,1)-NORMSDIST(-$C$97))/(NORMSDIST($C$97)-NORMSDIST(-$C$97))-SUM($J$107:CA107),0)</f>
        <v>0</v>
      </c>
      <c r="CC107" s="108">
        <f>IF(AND(CC2&gt;='Accom_Phase Schedule'!$C$56,CC2&lt;'Accom_Phase Schedule'!$E$56),'Accom_Phase Schedule'!$F$56*(NORMDIST(DATEDIF('Accom_Phase Schedule'!$C$56,CC2,"m")+1,$C$108,$C$109,1)-NORMSDIST(-$C$97))/(NORMSDIST($C$97)-NORMSDIST(-$C$97))-SUM($J$107:CB107),0)</f>
        <v>0</v>
      </c>
      <c r="CD107" s="108">
        <f>IF(AND(CD2&gt;='Accom_Phase Schedule'!$C$56,CD2&lt;'Accom_Phase Schedule'!$E$56),'Accom_Phase Schedule'!$F$56*(NORMDIST(DATEDIF('Accom_Phase Schedule'!$C$56,CD2,"m")+1,$C$108,$C$109,1)-NORMSDIST(-$C$97))/(NORMSDIST($C$97)-NORMSDIST(-$C$97))-SUM($J$107:CC107),0)</f>
        <v>0</v>
      </c>
      <c r="CE107" s="108">
        <f>IF(AND(CE2&gt;='Accom_Phase Schedule'!$C$56,CE2&lt;'Accom_Phase Schedule'!$E$56),'Accom_Phase Schedule'!$F$56*(NORMDIST(DATEDIF('Accom_Phase Schedule'!$C$56,CE2,"m")+1,$C$108,$C$109,1)-NORMSDIST(-$C$97))/(NORMSDIST($C$97)-NORMSDIST(-$C$97))-SUM($J$107:CD107),0)</f>
        <v>0</v>
      </c>
      <c r="CF107" s="108">
        <f>IF(AND(CF2&gt;='Accom_Phase Schedule'!$C$56,CF2&lt;'Accom_Phase Schedule'!$E$56),'Accom_Phase Schedule'!$F$56*(NORMDIST(DATEDIF('Accom_Phase Schedule'!$C$56,CF2,"m")+1,$C$108,$C$109,1)-NORMSDIST(-$C$97))/(NORMSDIST($C$97)-NORMSDIST(-$C$97))-SUM($J$107:CE107),0)</f>
        <v>0</v>
      </c>
      <c r="CG107" s="108">
        <f>IF(AND(CG2&gt;='Accom_Phase Schedule'!$C$56,CG2&lt;'Accom_Phase Schedule'!$E$56),'Accom_Phase Schedule'!$F$56*(NORMDIST(DATEDIF('Accom_Phase Schedule'!$C$56,CG2,"m")+1,$C$108,$C$109,1)-NORMSDIST(-$C$97))/(NORMSDIST($C$97)-NORMSDIST(-$C$97))-SUM($J$107:CF107),0)</f>
        <v>0</v>
      </c>
      <c r="CH107" s="108">
        <f>IF(AND(CH2&gt;='Accom_Phase Schedule'!$C$56,CH2&lt;'Accom_Phase Schedule'!$E$56),'Accom_Phase Schedule'!$F$56*(NORMDIST(DATEDIF('Accom_Phase Schedule'!$C$56,CH2,"m")+1,$C$108,$C$109,1)-NORMSDIST(-$C$97))/(NORMSDIST($C$97)-NORMSDIST(-$C$97))-SUM($J$107:CG107),0)</f>
        <v>0</v>
      </c>
      <c r="CI107" s="108">
        <f>IF(AND(CI2&gt;='Accom_Phase Schedule'!$C$56,CI2&lt;'Accom_Phase Schedule'!$E$56),'Accom_Phase Schedule'!$F$56*(NORMDIST(DATEDIF('Accom_Phase Schedule'!$C$56,CI2,"m")+1,$C$108,$C$109,1)-NORMSDIST(-$C$97))/(NORMSDIST($C$97)-NORMSDIST(-$C$97))-SUM($J$107:CH107),0)</f>
        <v>0</v>
      </c>
      <c r="CJ107" s="108">
        <f>IF(AND(CJ2&gt;='Accom_Phase Schedule'!$C$56,CJ2&lt;'Accom_Phase Schedule'!$E$56),'Accom_Phase Schedule'!$F$56*(NORMDIST(DATEDIF('Accom_Phase Schedule'!$C$56,CJ2,"m")+1,$C$108,$C$109,1)-NORMSDIST(-$C$97))/(NORMSDIST($C$97)-NORMSDIST(-$C$97))-SUM($J$107:CI107),0)</f>
        <v>0</v>
      </c>
      <c r="CK107" s="108">
        <f>IF(AND(CK2&gt;='Accom_Phase Schedule'!$C$56,CK2&lt;'Accom_Phase Schedule'!$E$56),'Accom_Phase Schedule'!$F$56*(NORMDIST(DATEDIF('Accom_Phase Schedule'!$C$56,CK2,"m")+1,$C$108,$C$109,1)-NORMSDIST(-$C$97))/(NORMSDIST($C$97)-NORMSDIST(-$C$97))-SUM($J$107:CJ107),0)</f>
        <v>0</v>
      </c>
      <c r="CL107" s="108">
        <f>IF(AND(CL2&gt;='Accom_Phase Schedule'!$C$56,CL2&lt;'Accom_Phase Schedule'!$E$56),'Accom_Phase Schedule'!$F$56*(NORMDIST(DATEDIF('Accom_Phase Schedule'!$C$56,CL2,"m")+1,$C$108,$C$109,1)-NORMSDIST(-$C$97))/(NORMSDIST($C$97)-NORMSDIST(-$C$97))-SUM($J$107:CK107),0)</f>
        <v>0</v>
      </c>
      <c r="CM107" s="108">
        <f>IF(AND(CM2&gt;='Accom_Phase Schedule'!$C$56,CM2&lt;'Accom_Phase Schedule'!$E$56),'Accom_Phase Schedule'!$F$56*(NORMDIST(DATEDIF('Accom_Phase Schedule'!$C$56,CM2,"m")+1,$C$108,$C$109,1)-NORMSDIST(-$C$97))/(NORMSDIST($C$97)-NORMSDIST(-$C$97))-SUM($J$107:CL107),0)</f>
        <v>0</v>
      </c>
      <c r="CN107" s="108">
        <f>IF(AND(CN2&gt;='Accom_Phase Schedule'!$C$56,CN2&lt;'Accom_Phase Schedule'!$E$56),'Accom_Phase Schedule'!$F$56*(NORMDIST(DATEDIF('Accom_Phase Schedule'!$C$56,CN2,"m")+1,$C$108,$C$109,1)-NORMSDIST(-$C$97))/(NORMSDIST($C$97)-NORMSDIST(-$C$97))-SUM($J$107:CM107),0)</f>
        <v>0</v>
      </c>
      <c r="CO107" s="108">
        <f>IF(AND(CO2&gt;='Accom_Phase Schedule'!$C$56,CO2&lt;'Accom_Phase Schedule'!$E$56),'Accom_Phase Schedule'!$F$56*(NORMDIST(DATEDIF('Accom_Phase Schedule'!$C$56,CO2,"m")+1,$C$108,$C$109,1)-NORMSDIST(-$C$97))/(NORMSDIST($C$97)-NORMSDIST(-$C$97))-SUM($J$107:CN107),0)</f>
        <v>0</v>
      </c>
      <c r="CP107" s="108">
        <f>IF(AND(CP2&gt;='Accom_Phase Schedule'!$C$56,CP2&lt;'Accom_Phase Schedule'!$E$56),'Accom_Phase Schedule'!$F$56*(NORMDIST(DATEDIF('Accom_Phase Schedule'!$C$56,CP2,"m")+1,$C$108,$C$109,1)-NORMSDIST(-$C$97))/(NORMSDIST($C$97)-NORMSDIST(-$C$97))-SUM($J$107:CO107),0)</f>
        <v>0</v>
      </c>
      <c r="CQ107" s="108">
        <f>IF(AND(CQ2&gt;='Accom_Phase Schedule'!$C$56,CQ2&lt;'Accom_Phase Schedule'!$E$56),'Accom_Phase Schedule'!$F$56*(NORMDIST(DATEDIF('Accom_Phase Schedule'!$C$56,CQ2,"m")+1,$C$108,$C$109,1)-NORMSDIST(-$C$97))/(NORMSDIST($C$97)-NORMSDIST(-$C$97))-SUM($J$107:CP107),0)</f>
        <v>0</v>
      </c>
      <c r="CR107" s="108">
        <f>IF(AND(CR2&gt;='Accom_Phase Schedule'!$C$56,CR2&lt;'Accom_Phase Schedule'!$E$56),'Accom_Phase Schedule'!$F$56*(NORMDIST(DATEDIF('Accom_Phase Schedule'!$C$56,CR2,"m")+1,$C$108,$C$109,1)-NORMSDIST(-$C$97))/(NORMSDIST($C$97)-NORMSDIST(-$C$97))-SUM($J$107:CQ107),0)</f>
        <v>0</v>
      </c>
      <c r="CS107" s="108">
        <f>IF(AND(CS2&gt;='Accom_Phase Schedule'!$C$56,CS2&lt;'Accom_Phase Schedule'!$E$56),'Accom_Phase Schedule'!$F$56*(NORMDIST(DATEDIF('Accom_Phase Schedule'!$C$56,CS2,"m")+1,$C$108,$C$109,1)-NORMSDIST(-$C$97))/(NORMSDIST($C$97)-NORMSDIST(-$C$97))-SUM($J$107:CR107),0)</f>
        <v>0</v>
      </c>
      <c r="CT107" s="108">
        <f>IF(AND(CT2&gt;='Accom_Phase Schedule'!$C$56,CT2&lt;'Accom_Phase Schedule'!$E$56),'Accom_Phase Schedule'!$F$56*(NORMDIST(DATEDIF('Accom_Phase Schedule'!$C$56,CT2,"m")+1,$C$108,$C$109,1)-NORMSDIST(-$C$97))/(NORMSDIST($C$97)-NORMSDIST(-$C$97))-SUM($J$107:CS107),0)</f>
        <v>0</v>
      </c>
      <c r="CU107" s="108">
        <f>IF(AND(CU2&gt;='Accom_Phase Schedule'!$C$56,CU2&lt;'Accom_Phase Schedule'!$E$56),'Accom_Phase Schedule'!$F$56*(NORMDIST(DATEDIF('Accom_Phase Schedule'!$C$56,CU2,"m")+1,$C$108,$C$109,1)-NORMSDIST(-$C$97))/(NORMSDIST($C$97)-NORMSDIST(-$C$97))-SUM($J$107:CT107),0)</f>
        <v>0</v>
      </c>
    </row>
    <row r="108" spans="2:99" x14ac:dyDescent="0.25">
      <c r="B108" s="1" t="s">
        <v>218</v>
      </c>
      <c r="C108" s="109">
        <f>'Accom_Phase Schedule'!D56/2</f>
        <v>9</v>
      </c>
      <c r="I108" s="110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</row>
    <row r="109" spans="2:99" x14ac:dyDescent="0.25">
      <c r="B109" s="1" t="s">
        <v>219</v>
      </c>
      <c r="C109" s="109">
        <f>C108/$C$97</f>
        <v>3</v>
      </c>
      <c r="I109" s="110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7"/>
      <c r="BX109" s="37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7"/>
      <c r="CJ109" s="37"/>
      <c r="CK109" s="37"/>
      <c r="CL109" s="37"/>
      <c r="CM109" s="37"/>
      <c r="CN109" s="37"/>
      <c r="CO109" s="37"/>
      <c r="CP109" s="37"/>
      <c r="CQ109" s="37"/>
      <c r="CR109" s="37"/>
      <c r="CS109" s="37"/>
      <c r="CT109" s="37"/>
      <c r="CU109" s="37"/>
    </row>
    <row r="110" spans="2:99" x14ac:dyDescent="0.25">
      <c r="B110" s="104" t="s">
        <v>55</v>
      </c>
      <c r="C110" s="105"/>
      <c r="D110" s="105"/>
      <c r="E110" s="105"/>
      <c r="F110" s="106"/>
      <c r="G110" s="105"/>
      <c r="H110" s="105" t="s">
        <v>223</v>
      </c>
      <c r="I110" s="107">
        <f>SUM(K110:CU110)</f>
        <v>0</v>
      </c>
      <c r="J110" s="105"/>
      <c r="K110" s="108">
        <f>IF(AND(K2&gt;='Accom_Phase Schedule'!$C$57,K2&lt;'Accom_Phase Schedule'!$E$57),'Accom_Phase Schedule'!$F$57*(NORMDIST(DATEDIF('Accom_Phase Schedule'!$C$57,K2,"m")+1,$C$111,$C$112,1)-NORMSDIST(-$C$97))/(NORMSDIST($C$97)-NORMSDIST(-$C$97))-SUM($J$110:J110),0)</f>
        <v>0</v>
      </c>
      <c r="L110" s="108">
        <f>IF(AND(L2&gt;='Accom_Phase Schedule'!$C$57,L2&lt;'Accom_Phase Schedule'!$E$57),'Accom_Phase Schedule'!$F$57*(NORMDIST(DATEDIF('Accom_Phase Schedule'!$C$57,L2,"m")+1,$C$111,$C$112,1)-NORMSDIST(-$C$97))/(NORMSDIST($C$97)-NORMSDIST(-$C$97))-SUM($J$110:K110),0)</f>
        <v>0</v>
      </c>
      <c r="M110" s="108">
        <f>IF(AND(M2&gt;='Accom_Phase Schedule'!$C$57,M2&lt;'Accom_Phase Schedule'!$E$57),'Accom_Phase Schedule'!$F$57*(NORMDIST(DATEDIF('Accom_Phase Schedule'!$C$57,M2,"m")+1,$C$111,$C$112,1)-NORMSDIST(-$C$97))/(NORMSDIST($C$97)-NORMSDIST(-$C$97))-SUM($J$110:L110),0)</f>
        <v>0</v>
      </c>
      <c r="N110" s="108">
        <f>IF(AND(N2&gt;='Accom_Phase Schedule'!$C$57,N2&lt;'Accom_Phase Schedule'!$E$57),'Accom_Phase Schedule'!$F$57*(NORMDIST(DATEDIF('Accom_Phase Schedule'!$C$57,N2,"m")+1,$C$111,$C$112,1)-NORMSDIST(-$C$97))/(NORMSDIST($C$97)-NORMSDIST(-$C$97))-SUM($J$110:M110),0)</f>
        <v>0</v>
      </c>
      <c r="O110" s="108">
        <f>IF(AND(O2&gt;='Accom_Phase Schedule'!$C$57,O2&lt;'Accom_Phase Schedule'!$E$57),'Accom_Phase Schedule'!$F$57*(NORMDIST(DATEDIF('Accom_Phase Schedule'!$C$57,O2,"m")+1,$C$111,$C$112,1)-NORMSDIST(-$C$97))/(NORMSDIST($C$97)-NORMSDIST(-$C$97))-SUM($J$110:N110),0)</f>
        <v>0</v>
      </c>
      <c r="P110" s="108">
        <f>IF(AND(P2&gt;='Accom_Phase Schedule'!$C$57,P2&lt;'Accom_Phase Schedule'!$E$57),'Accom_Phase Schedule'!$F$57*(NORMDIST(DATEDIF('Accom_Phase Schedule'!$C$57,P2,"m")+1,$C$111,$C$112,1)-NORMSDIST(-$C$97))/(NORMSDIST($C$97)-NORMSDIST(-$C$97))-SUM($J$110:O110),0)</f>
        <v>0</v>
      </c>
      <c r="Q110" s="108">
        <f>IF(AND(Q2&gt;='Accom_Phase Schedule'!$C$57,Q2&lt;'Accom_Phase Schedule'!$E$57),'Accom_Phase Schedule'!$F$57*(NORMDIST(DATEDIF('Accom_Phase Schedule'!$C$57,Q2,"m")+1,$C$111,$C$112,1)-NORMSDIST(-$C$97))/(NORMSDIST($C$97)-NORMSDIST(-$C$97))-SUM($J$110:P110),0)</f>
        <v>0</v>
      </c>
      <c r="R110" s="108">
        <f>IF(AND(R2&gt;='Accom_Phase Schedule'!$C$57,R2&lt;'Accom_Phase Schedule'!$E$57),'Accom_Phase Schedule'!$F$57*(NORMDIST(DATEDIF('Accom_Phase Schedule'!$C$57,R2,"m")+1,$C$111,$C$112,1)-NORMSDIST(-$C$97))/(NORMSDIST($C$97)-NORMSDIST(-$C$97))-SUM($J$110:Q110),0)</f>
        <v>0</v>
      </c>
      <c r="S110" s="108">
        <f>IF(AND(S2&gt;='Accom_Phase Schedule'!$C$57,S2&lt;'Accom_Phase Schedule'!$E$57),'Accom_Phase Schedule'!$F$57*(NORMDIST(DATEDIF('Accom_Phase Schedule'!$C$57,S2,"m")+1,$C$111,$C$112,1)-NORMSDIST(-$C$97))/(NORMSDIST($C$97)-NORMSDIST(-$C$97))-SUM($J$110:R110),0)</f>
        <v>0</v>
      </c>
      <c r="T110" s="108">
        <f>IF(AND(T2&gt;='Accom_Phase Schedule'!$C$57,T2&lt;'Accom_Phase Schedule'!$E$57),'Accom_Phase Schedule'!$F$57*(NORMDIST(DATEDIF('Accom_Phase Schedule'!$C$57,T2,"m")+1,$C$111,$C$112,1)-NORMSDIST(-$C$97))/(NORMSDIST($C$97)-NORMSDIST(-$C$97))-SUM($J$110:S110),0)</f>
        <v>0</v>
      </c>
      <c r="U110" s="108">
        <f>IF(AND(U2&gt;='Accom_Phase Schedule'!$C$57,U2&lt;'Accom_Phase Schedule'!$E$57),'Accom_Phase Schedule'!$F$57*(NORMDIST(DATEDIF('Accom_Phase Schedule'!$C$57,U2,"m")+1,$C$111,$C$112,1)-NORMSDIST(-$C$97))/(NORMSDIST($C$97)-NORMSDIST(-$C$97))-SUM($J$110:T110),0)</f>
        <v>0</v>
      </c>
      <c r="V110" s="108">
        <f>IF(AND(V2&gt;='Accom_Phase Schedule'!$C$57,V2&lt;'Accom_Phase Schedule'!$E$57),'Accom_Phase Schedule'!$F$57*(NORMDIST(DATEDIF('Accom_Phase Schedule'!$C$57,V2,"m")+1,$C$111,$C$112,1)-NORMSDIST(-$C$97))/(NORMSDIST($C$97)-NORMSDIST(-$C$97))-SUM($J$110:U110),0)</f>
        <v>0</v>
      </c>
      <c r="W110" s="108">
        <f>IF(AND(W2&gt;='Accom_Phase Schedule'!$C$57,W2&lt;'Accom_Phase Schedule'!$E$57),'Accom_Phase Schedule'!$F$57*(NORMDIST(DATEDIF('Accom_Phase Schedule'!$C$57,W2,"m")+1,$C$111,$C$112,1)-NORMSDIST(-$C$97))/(NORMSDIST($C$97)-NORMSDIST(-$C$97))-SUM($J$110:V110),0)</f>
        <v>0</v>
      </c>
      <c r="X110" s="108">
        <f>IF(AND(X2&gt;='Accom_Phase Schedule'!$C$57,X2&lt;'Accom_Phase Schedule'!$E$57),'Accom_Phase Schedule'!$F$57*(NORMDIST(DATEDIF('Accom_Phase Schedule'!$C$57,X2,"m")+1,$C$111,$C$112,1)-NORMSDIST(-$C$97))/(NORMSDIST($C$97)-NORMSDIST(-$C$97))-SUM($J$110:W110),0)</f>
        <v>0</v>
      </c>
      <c r="Y110" s="108">
        <f>IF(AND(Y2&gt;='Accom_Phase Schedule'!$C$57,Y2&lt;'Accom_Phase Schedule'!$E$57),'Accom_Phase Schedule'!$F$57*(NORMDIST(DATEDIF('Accom_Phase Schedule'!$C$57,Y2,"m")+1,$C$111,$C$112,1)-NORMSDIST(-$C$97))/(NORMSDIST($C$97)-NORMSDIST(-$C$97))-SUM($J$110:X110),0)</f>
        <v>0</v>
      </c>
      <c r="Z110" s="108">
        <f>IF(AND(Z2&gt;='Accom_Phase Schedule'!$C$57,Z2&lt;'Accom_Phase Schedule'!$E$57),'Accom_Phase Schedule'!$F$57*(NORMDIST(DATEDIF('Accom_Phase Schedule'!$C$57,Z2,"m")+1,$C$111,$C$112,1)-NORMSDIST(-$C$97))/(NORMSDIST($C$97)-NORMSDIST(-$C$97))-SUM($J$110:Y110),0)</f>
        <v>0</v>
      </c>
      <c r="AA110" s="108">
        <f>IF(AND(AA2&gt;='Accom_Phase Schedule'!$C$57,AA2&lt;'Accom_Phase Schedule'!$E$57),'Accom_Phase Schedule'!$F$57*(NORMDIST(DATEDIF('Accom_Phase Schedule'!$C$57,AA2,"m")+1,$C$111,$C$112,1)-NORMSDIST(-$C$97))/(NORMSDIST($C$97)-NORMSDIST(-$C$97))-SUM($J$110:Z110),0)</f>
        <v>0</v>
      </c>
      <c r="AB110" s="108">
        <f>IF(AND(AB2&gt;='Accom_Phase Schedule'!$C$57,AB2&lt;'Accom_Phase Schedule'!$E$57),'Accom_Phase Schedule'!$F$57*(NORMDIST(DATEDIF('Accom_Phase Schedule'!$C$57,AB2,"m")+1,$C$111,$C$112,1)-NORMSDIST(-$C$97))/(NORMSDIST($C$97)-NORMSDIST(-$C$97))-SUM($J$110:AA110),0)</f>
        <v>0</v>
      </c>
      <c r="AC110" s="108">
        <f>IF(AND(AC2&gt;='Accom_Phase Schedule'!$C$57,AC2&lt;'Accom_Phase Schedule'!$E$57),'Accom_Phase Schedule'!$F$57*(NORMDIST(DATEDIF('Accom_Phase Schedule'!$C$57,AC2,"m")+1,$C$111,$C$112,1)-NORMSDIST(-$C$97))/(NORMSDIST($C$97)-NORMSDIST(-$C$97))-SUM($J$110:AB110),0)</f>
        <v>0</v>
      </c>
      <c r="AD110" s="108">
        <f>IF(AND(AD2&gt;='Accom_Phase Schedule'!$C$57,AD2&lt;'Accom_Phase Schedule'!$E$57),'Accom_Phase Schedule'!$F$57*(NORMDIST(DATEDIF('Accom_Phase Schedule'!$C$57,AD2,"m")+1,$C$111,$C$112,1)-NORMSDIST(-$C$97))/(NORMSDIST($C$97)-NORMSDIST(-$C$97))-SUM($J$110:AC110),0)</f>
        <v>0</v>
      </c>
      <c r="AE110" s="108">
        <f>IF(AND(AE2&gt;='Accom_Phase Schedule'!$C$57,AE2&lt;'Accom_Phase Schedule'!$E$57),'Accom_Phase Schedule'!$F$57*(NORMDIST(DATEDIF('Accom_Phase Schedule'!$C$57,AE2,"m")+1,$C$111,$C$112,1)-NORMSDIST(-$C$97))/(NORMSDIST($C$97)-NORMSDIST(-$C$97))-SUM($J$110:AD110),0)</f>
        <v>0</v>
      </c>
      <c r="AF110" s="108">
        <f>IF(AND(AF2&gt;='Accom_Phase Schedule'!$C$57,AF2&lt;'Accom_Phase Schedule'!$E$57),'Accom_Phase Schedule'!$F$57*(NORMDIST(DATEDIF('Accom_Phase Schedule'!$C$57,AF2,"m")+1,$C$111,$C$112,1)-NORMSDIST(-$C$97))/(NORMSDIST($C$97)-NORMSDIST(-$C$97))-SUM($J$110:AE110),0)</f>
        <v>0</v>
      </c>
      <c r="AG110" s="108">
        <f>IF(AND(AG2&gt;='Accom_Phase Schedule'!$C$57,AG2&lt;'Accom_Phase Schedule'!$E$57),'Accom_Phase Schedule'!$F$57*(NORMDIST(DATEDIF('Accom_Phase Schedule'!$C$57,AG2,"m")+1,$C$111,$C$112,1)-NORMSDIST(-$C$97))/(NORMSDIST($C$97)-NORMSDIST(-$C$97))-SUM($J$110:AF110),0)</f>
        <v>0</v>
      </c>
      <c r="AH110" s="108">
        <f>IF(AND(AH2&gt;='Accom_Phase Schedule'!$C$57,AH2&lt;'Accom_Phase Schedule'!$E$57),'Accom_Phase Schedule'!$F$57*(NORMDIST(DATEDIF('Accom_Phase Schedule'!$C$57,AH2,"m")+1,$C$111,$C$112,1)-NORMSDIST(-$C$97))/(NORMSDIST($C$97)-NORMSDIST(-$C$97))-SUM($J$110:AG110),0)</f>
        <v>0</v>
      </c>
      <c r="AI110" s="108">
        <f>IF(AND(AI2&gt;='Accom_Phase Schedule'!$C$57,AI2&lt;'Accom_Phase Schedule'!$E$57),'Accom_Phase Schedule'!$F$57*(NORMDIST(DATEDIF('Accom_Phase Schedule'!$C$57,AI2,"m")+1,$C$111,$C$112,1)-NORMSDIST(-$C$97))/(NORMSDIST($C$97)-NORMSDIST(-$C$97))-SUM($J$110:AH110),0)</f>
        <v>0</v>
      </c>
      <c r="AJ110" s="108">
        <f>IF(AND(AJ2&gt;='Accom_Phase Schedule'!$C$57,AJ2&lt;'Accom_Phase Schedule'!$E$57),'Accom_Phase Schedule'!$F$57*(NORMDIST(DATEDIF('Accom_Phase Schedule'!$C$57,AJ2,"m")+1,$C$111,$C$112,1)-NORMSDIST(-$C$97))/(NORMSDIST($C$97)-NORMSDIST(-$C$97))-SUM($J$110:AI110),0)</f>
        <v>0</v>
      </c>
      <c r="AK110" s="108">
        <f>IF(AND(AK2&gt;='Accom_Phase Schedule'!$C$57,AK2&lt;'Accom_Phase Schedule'!$E$57),'Accom_Phase Schedule'!$F$57*(NORMDIST(DATEDIF('Accom_Phase Schedule'!$C$57,AK2,"m")+1,$C$111,$C$112,1)-NORMSDIST(-$C$97))/(NORMSDIST($C$97)-NORMSDIST(-$C$97))-SUM($J$110:AJ110),0)</f>
        <v>0</v>
      </c>
      <c r="AL110" s="108">
        <f>IF(AND(AL2&gt;='Accom_Phase Schedule'!$C$57,AL2&lt;'Accom_Phase Schedule'!$E$57),'Accom_Phase Schedule'!$F$57*(NORMDIST(DATEDIF('Accom_Phase Schedule'!$C$57,AL2,"m")+1,$C$111,$C$112,1)-NORMSDIST(-$C$97))/(NORMSDIST($C$97)-NORMSDIST(-$C$97))-SUM($J$110:AK110),0)</f>
        <v>0</v>
      </c>
      <c r="AM110" s="108">
        <f>IF(AND(AM2&gt;='Accom_Phase Schedule'!$C$57,AM2&lt;'Accom_Phase Schedule'!$E$57),'Accom_Phase Schedule'!$F$57*(NORMDIST(DATEDIF('Accom_Phase Schedule'!$C$57,AM2,"m")+1,$C$111,$C$112,1)-NORMSDIST(-$C$97))/(NORMSDIST($C$97)-NORMSDIST(-$C$97))-SUM($J$110:AL110),0)</f>
        <v>0</v>
      </c>
      <c r="AN110" s="108">
        <f>IF(AND(AN2&gt;='Accom_Phase Schedule'!$C$57,AN2&lt;'Accom_Phase Schedule'!$E$57),'Accom_Phase Schedule'!$F$57*(NORMDIST(DATEDIF('Accom_Phase Schedule'!$C$57,AN2,"m")+1,$C$111,$C$112,1)-NORMSDIST(-$C$97))/(NORMSDIST($C$97)-NORMSDIST(-$C$97))-SUM($J$110:AM110),0)</f>
        <v>0</v>
      </c>
      <c r="AO110" s="108">
        <f>IF(AND(AO2&gt;='Accom_Phase Schedule'!$C$57,AO2&lt;'Accom_Phase Schedule'!$E$57),'Accom_Phase Schedule'!$F$57*(NORMDIST(DATEDIF('Accom_Phase Schedule'!$C$57,AO2,"m")+1,$C$111,$C$112,1)-NORMSDIST(-$C$97))/(NORMSDIST($C$97)-NORMSDIST(-$C$97))-SUM($J$110:AN110),0)</f>
        <v>0</v>
      </c>
      <c r="AP110" s="108">
        <f>IF(AND(AP2&gt;='Accom_Phase Schedule'!$C$57,AP2&lt;'Accom_Phase Schedule'!$E$57),'Accom_Phase Schedule'!$F$57*(NORMDIST(DATEDIF('Accom_Phase Schedule'!$C$57,AP2,"m")+1,$C$111,$C$112,1)-NORMSDIST(-$C$97))/(NORMSDIST($C$97)-NORMSDIST(-$C$97))-SUM($J$110:AO110),0)</f>
        <v>0</v>
      </c>
      <c r="AQ110" s="108">
        <f>IF(AND(AQ2&gt;='Accom_Phase Schedule'!$C$57,AQ2&lt;'Accom_Phase Schedule'!$E$57),'Accom_Phase Schedule'!$F$57*(NORMDIST(DATEDIF('Accom_Phase Schedule'!$C$57,AQ2,"m")+1,$C$111,$C$112,1)-NORMSDIST(-$C$97))/(NORMSDIST($C$97)-NORMSDIST(-$C$97))-SUM($J$110:AP110),0)</f>
        <v>0</v>
      </c>
      <c r="AR110" s="108">
        <f>IF(AND(AR2&gt;='Accom_Phase Schedule'!$C$57,AR2&lt;'Accom_Phase Schedule'!$E$57),'Accom_Phase Schedule'!$F$57*(NORMDIST(DATEDIF('Accom_Phase Schedule'!$C$57,AR2,"m")+1,$C$111,$C$112,1)-NORMSDIST(-$C$97))/(NORMSDIST($C$97)-NORMSDIST(-$C$97))-SUM($J$110:AQ110),0)</f>
        <v>0</v>
      </c>
      <c r="AS110" s="108">
        <f>IF(AND(AS2&gt;='Accom_Phase Schedule'!$C$57,AS2&lt;'Accom_Phase Schedule'!$E$57),'Accom_Phase Schedule'!$F$57*(NORMDIST(DATEDIF('Accom_Phase Schedule'!$C$57,AS2,"m")+1,$C$111,$C$112,1)-NORMSDIST(-$C$97))/(NORMSDIST($C$97)-NORMSDIST(-$C$97))-SUM($J$110:AR110),0)</f>
        <v>0</v>
      </c>
      <c r="AT110" s="108">
        <f>IF(AND(AT2&gt;='Accom_Phase Schedule'!$C$57,AT2&lt;'Accom_Phase Schedule'!$E$57),'Accom_Phase Schedule'!$F$57*(NORMDIST(DATEDIF('Accom_Phase Schedule'!$C$57,AT2,"m")+1,$C$111,$C$112,1)-NORMSDIST(-$C$97))/(NORMSDIST($C$97)-NORMSDIST(-$C$97))-SUM($J$110:AS110),0)</f>
        <v>0</v>
      </c>
      <c r="AU110" s="108">
        <f>IF(AND(AU2&gt;='Accom_Phase Schedule'!$C$57,AU2&lt;'Accom_Phase Schedule'!$E$57),'Accom_Phase Schedule'!$F$57*(NORMDIST(DATEDIF('Accom_Phase Schedule'!$C$57,AU2,"m")+1,$C$111,$C$112,1)-NORMSDIST(-$C$97))/(NORMSDIST($C$97)-NORMSDIST(-$C$97))-SUM($J$110:AT110),0)</f>
        <v>0</v>
      </c>
      <c r="AV110" s="108">
        <f>IF(AND(AV2&gt;='Accom_Phase Schedule'!$C$57,AV2&lt;'Accom_Phase Schedule'!$E$57),'Accom_Phase Schedule'!$F$57*(NORMDIST(DATEDIF('Accom_Phase Schedule'!$C$57,AV2,"m")+1,$C$111,$C$112,1)-NORMSDIST(-$C$97))/(NORMSDIST($C$97)-NORMSDIST(-$C$97))-SUM($J$110:AU110),0)</f>
        <v>0</v>
      </c>
      <c r="AW110" s="108">
        <f>IF(AND(AW2&gt;='Accom_Phase Schedule'!$C$57,AW2&lt;'Accom_Phase Schedule'!$E$57),'Accom_Phase Schedule'!$F$57*(NORMDIST(DATEDIF('Accom_Phase Schedule'!$C$57,AW2,"m")+1,$C$111,$C$112,1)-NORMSDIST(-$C$97))/(NORMSDIST($C$97)-NORMSDIST(-$C$97))-SUM($J$110:AV110),0)</f>
        <v>0</v>
      </c>
      <c r="AX110" s="108">
        <f>IF(AND(AX2&gt;='Accom_Phase Schedule'!$C$57,AX2&lt;'Accom_Phase Schedule'!$E$57),'Accom_Phase Schedule'!$F$57*(NORMDIST(DATEDIF('Accom_Phase Schedule'!$C$57,AX2,"m")+1,$C$111,$C$112,1)-NORMSDIST(-$C$97))/(NORMSDIST($C$97)-NORMSDIST(-$C$97))-SUM($J$110:AW110),0)</f>
        <v>0</v>
      </c>
      <c r="AY110" s="108">
        <f>IF(AND(AY2&gt;='Accom_Phase Schedule'!$C$57,AY2&lt;'Accom_Phase Schedule'!$E$57),'Accom_Phase Schedule'!$F$57*(NORMDIST(DATEDIF('Accom_Phase Schedule'!$C$57,AY2,"m")+1,$C$111,$C$112,1)-NORMSDIST(-$C$97))/(NORMSDIST($C$97)-NORMSDIST(-$C$97))-SUM($J$110:AX110),0)</f>
        <v>0</v>
      </c>
      <c r="AZ110" s="108">
        <f>IF(AND(AZ2&gt;='Accom_Phase Schedule'!$C$57,AZ2&lt;'Accom_Phase Schedule'!$E$57),'Accom_Phase Schedule'!$F$57*(NORMDIST(DATEDIF('Accom_Phase Schedule'!$C$57,AZ2,"m")+1,$C$111,$C$112,1)-NORMSDIST(-$C$97))/(NORMSDIST($C$97)-NORMSDIST(-$C$97))-SUM($J$110:AY110),0)</f>
        <v>0</v>
      </c>
      <c r="BA110" s="108">
        <f>IF(AND(BA2&gt;='Accom_Phase Schedule'!$C$57,BA2&lt;'Accom_Phase Schedule'!$E$57),'Accom_Phase Schedule'!$F$57*(NORMDIST(DATEDIF('Accom_Phase Schedule'!$C$57,BA2,"m")+1,$C$111,$C$112,1)-NORMSDIST(-$C$97))/(NORMSDIST($C$97)-NORMSDIST(-$C$97))-SUM($J$110:AZ110),0)</f>
        <v>0</v>
      </c>
      <c r="BB110" s="108">
        <f>IF(AND(BB2&gt;='Accom_Phase Schedule'!$C$57,BB2&lt;'Accom_Phase Schedule'!$E$57),'Accom_Phase Schedule'!$F$57*(NORMDIST(DATEDIF('Accom_Phase Schedule'!$C$57,BB2,"m")+1,$C$111,$C$112,1)-NORMSDIST(-$C$97))/(NORMSDIST($C$97)-NORMSDIST(-$C$97))-SUM($J$110:BA110),0)</f>
        <v>0</v>
      </c>
      <c r="BC110" s="108">
        <f>IF(AND(BC2&gt;='Accom_Phase Schedule'!$C$57,BC2&lt;'Accom_Phase Schedule'!$E$57),'Accom_Phase Schedule'!$F$57*(NORMDIST(DATEDIF('Accom_Phase Schedule'!$C$57,BC2,"m")+1,$C$111,$C$112,1)-NORMSDIST(-$C$97))/(NORMSDIST($C$97)-NORMSDIST(-$C$97))-SUM($J$110:BB110),0)</f>
        <v>0</v>
      </c>
      <c r="BD110" s="108">
        <f>IF(AND(BD2&gt;='Accom_Phase Schedule'!$C$57,BD2&lt;'Accom_Phase Schedule'!$E$57),'Accom_Phase Schedule'!$F$57*(NORMDIST(DATEDIF('Accom_Phase Schedule'!$C$57,BD2,"m")+1,$C$111,$C$112,1)-NORMSDIST(-$C$97))/(NORMSDIST($C$97)-NORMSDIST(-$C$97))-SUM($J$110:BC110),0)</f>
        <v>0</v>
      </c>
      <c r="BE110" s="108">
        <f>IF(AND(BE2&gt;='Accom_Phase Schedule'!$C$57,BE2&lt;'Accom_Phase Schedule'!$E$57),'Accom_Phase Schedule'!$F$57*(NORMDIST(DATEDIF('Accom_Phase Schedule'!$C$57,BE2,"m")+1,$C$111,$C$112,1)-NORMSDIST(-$C$97))/(NORMSDIST($C$97)-NORMSDIST(-$C$97))-SUM($J$110:BD110),0)</f>
        <v>0</v>
      </c>
      <c r="BF110" s="108">
        <f>IF(AND(BF2&gt;='Accom_Phase Schedule'!$C$57,BF2&lt;'Accom_Phase Schedule'!$E$57),'Accom_Phase Schedule'!$F$57*(NORMDIST(DATEDIF('Accom_Phase Schedule'!$C$57,BF2,"m")+1,$C$111,$C$112,1)-NORMSDIST(-$C$97))/(NORMSDIST($C$97)-NORMSDIST(-$C$97))-SUM($J$110:BE110),0)</f>
        <v>0</v>
      </c>
      <c r="BG110" s="108">
        <f>IF(AND(BG2&gt;='Accom_Phase Schedule'!$C$57,BG2&lt;'Accom_Phase Schedule'!$E$57),'Accom_Phase Schedule'!$F$57*(NORMDIST(DATEDIF('Accom_Phase Schedule'!$C$57,BG2,"m")+1,$C$111,$C$112,1)-NORMSDIST(-$C$97))/(NORMSDIST($C$97)-NORMSDIST(-$C$97))-SUM($J$110:BF110),0)</f>
        <v>0</v>
      </c>
      <c r="BH110" s="108">
        <f>IF(AND(BH2&gt;='Accom_Phase Schedule'!$C$57,BH2&lt;'Accom_Phase Schedule'!$E$57),'Accom_Phase Schedule'!$F$57*(NORMDIST(DATEDIF('Accom_Phase Schedule'!$C$57,BH2,"m")+1,$C$111,$C$112,1)-NORMSDIST(-$C$97))/(NORMSDIST($C$97)-NORMSDIST(-$C$97))-SUM($J$110:BG110),0)</f>
        <v>0</v>
      </c>
      <c r="BI110" s="108">
        <f>IF(AND(BI2&gt;='Accom_Phase Schedule'!$C$57,BI2&lt;'Accom_Phase Schedule'!$E$57),'Accom_Phase Schedule'!$F$57*(NORMDIST(DATEDIF('Accom_Phase Schedule'!$C$57,BI2,"m")+1,$C$111,$C$112,1)-NORMSDIST(-$C$97))/(NORMSDIST($C$97)-NORMSDIST(-$C$97))-SUM($J$110:BH110),0)</f>
        <v>0</v>
      </c>
      <c r="BJ110" s="108">
        <f>IF(AND(BJ2&gt;='Accom_Phase Schedule'!$C$57,BJ2&lt;'Accom_Phase Schedule'!$E$57),'Accom_Phase Schedule'!$F$57*(NORMDIST(DATEDIF('Accom_Phase Schedule'!$C$57,BJ2,"m")+1,$C$111,$C$112,1)-NORMSDIST(-$C$97))/(NORMSDIST($C$97)-NORMSDIST(-$C$97))-SUM($J$110:BI110),0)</f>
        <v>0</v>
      </c>
      <c r="BK110" s="108">
        <f>IF(AND(BK2&gt;='Accom_Phase Schedule'!$C$57,BK2&lt;'Accom_Phase Schedule'!$E$57),'Accom_Phase Schedule'!$F$57*(NORMDIST(DATEDIF('Accom_Phase Schedule'!$C$57,BK2,"m")+1,$C$111,$C$112,1)-NORMSDIST(-$C$97))/(NORMSDIST($C$97)-NORMSDIST(-$C$97))-SUM($J$110:BJ110),0)</f>
        <v>0</v>
      </c>
      <c r="BL110" s="108">
        <f>IF(AND(BL2&gt;='Accom_Phase Schedule'!$C$57,BL2&lt;'Accom_Phase Schedule'!$E$57),'Accom_Phase Schedule'!$F$57*(NORMDIST(DATEDIF('Accom_Phase Schedule'!$C$57,BL2,"m")+1,$C$111,$C$112,1)-NORMSDIST(-$C$97))/(NORMSDIST($C$97)-NORMSDIST(-$C$97))-SUM($J$110:BK110),0)</f>
        <v>0</v>
      </c>
      <c r="BM110" s="108">
        <f>IF(AND(BM2&gt;='Accom_Phase Schedule'!$C$57,BM2&lt;'Accom_Phase Schedule'!$E$57),'Accom_Phase Schedule'!$F$57*(NORMDIST(DATEDIF('Accom_Phase Schedule'!$C$57,BM2,"m")+1,$C$111,$C$112,1)-NORMSDIST(-$C$97))/(NORMSDIST($C$97)-NORMSDIST(-$C$97))-SUM($J$110:BL110),0)</f>
        <v>0</v>
      </c>
      <c r="BN110" s="108">
        <f>IF(AND(BN2&gt;='Accom_Phase Schedule'!$C$57,BN2&lt;'Accom_Phase Schedule'!$E$57),'Accom_Phase Schedule'!$F$57*(NORMDIST(DATEDIF('Accom_Phase Schedule'!$C$57,BN2,"m")+1,$C$111,$C$112,1)-NORMSDIST(-$C$97))/(NORMSDIST($C$97)-NORMSDIST(-$C$97))-SUM($J$110:BM110),0)</f>
        <v>0</v>
      </c>
      <c r="BO110" s="108">
        <f>IF(AND(BO2&gt;='Accom_Phase Schedule'!$C$57,BO2&lt;'Accom_Phase Schedule'!$E$57),'Accom_Phase Schedule'!$F$57*(NORMDIST(DATEDIF('Accom_Phase Schedule'!$C$57,BO2,"m")+1,$C$111,$C$112,1)-NORMSDIST(-$C$97))/(NORMSDIST($C$97)-NORMSDIST(-$C$97))-SUM($J$110:BN110),0)</f>
        <v>0</v>
      </c>
      <c r="BP110" s="108">
        <f>IF(AND(BP2&gt;='Accom_Phase Schedule'!$C$57,BP2&lt;'Accom_Phase Schedule'!$E$57),'Accom_Phase Schedule'!$F$57*(NORMDIST(DATEDIF('Accom_Phase Schedule'!$C$57,BP2,"m")+1,$C$111,$C$112,1)-NORMSDIST(-$C$97))/(NORMSDIST($C$97)-NORMSDIST(-$C$97))-SUM($J$110:BO110),0)</f>
        <v>0</v>
      </c>
      <c r="BQ110" s="108">
        <f>IF(AND(BQ2&gt;='Accom_Phase Schedule'!$C$57,BQ2&lt;'Accom_Phase Schedule'!$E$57),'Accom_Phase Schedule'!$F$57*(NORMDIST(DATEDIF('Accom_Phase Schedule'!$C$57,BQ2,"m")+1,$C$111,$C$112,1)-NORMSDIST(-$C$97))/(NORMSDIST($C$97)-NORMSDIST(-$C$97))-SUM($J$110:BP110),0)</f>
        <v>0</v>
      </c>
      <c r="BR110" s="108">
        <f>IF(AND(BR2&gt;='Accom_Phase Schedule'!$C$57,BR2&lt;'Accom_Phase Schedule'!$E$57),'Accom_Phase Schedule'!$F$57*(NORMDIST(DATEDIF('Accom_Phase Schedule'!$C$57,BR2,"m")+1,$C$111,$C$112,1)-NORMSDIST(-$C$97))/(NORMSDIST($C$97)-NORMSDIST(-$C$97))-SUM($J$110:BQ110),0)</f>
        <v>0</v>
      </c>
      <c r="BS110" s="108">
        <f>IF(AND(BS2&gt;='Accom_Phase Schedule'!$C$57,BS2&lt;'Accom_Phase Schedule'!$E$57),'Accom_Phase Schedule'!$F$57*(NORMDIST(DATEDIF('Accom_Phase Schedule'!$C$57,BS2,"m")+1,$C$111,$C$112,1)-NORMSDIST(-$C$97))/(NORMSDIST($C$97)-NORMSDIST(-$C$97))-SUM($J$110:BR110),0)</f>
        <v>0</v>
      </c>
      <c r="BT110" s="108">
        <f>IF(AND(BT2&gt;='Accom_Phase Schedule'!$C$57,BT2&lt;'Accom_Phase Schedule'!$E$57),'Accom_Phase Schedule'!$F$57*(NORMDIST(DATEDIF('Accom_Phase Schedule'!$C$57,BT2,"m")+1,$C$111,$C$112,1)-NORMSDIST(-$C$97))/(NORMSDIST($C$97)-NORMSDIST(-$C$97))-SUM($J$110:BS110),0)</f>
        <v>0</v>
      </c>
      <c r="BU110" s="108">
        <f>IF(AND(BU2&gt;='Accom_Phase Schedule'!$C$57,BU2&lt;'Accom_Phase Schedule'!$E$57),'Accom_Phase Schedule'!$F$57*(NORMDIST(DATEDIF('Accom_Phase Schedule'!$C$57,BU2,"m")+1,$C$111,$C$112,1)-NORMSDIST(-$C$97))/(NORMSDIST($C$97)-NORMSDIST(-$C$97))-SUM($J$110:BT110),0)</f>
        <v>0</v>
      </c>
      <c r="BV110" s="108">
        <f>IF(AND(BV2&gt;='Accom_Phase Schedule'!$C$57,BV2&lt;'Accom_Phase Schedule'!$E$57),'Accom_Phase Schedule'!$F$57*(NORMDIST(DATEDIF('Accom_Phase Schedule'!$C$57,BV2,"m")+1,$C$111,$C$112,1)-NORMSDIST(-$C$97))/(NORMSDIST($C$97)-NORMSDIST(-$C$97))-SUM($J$110:BU110),0)</f>
        <v>0</v>
      </c>
      <c r="BW110" s="108">
        <f>IF(AND(BW2&gt;='Accom_Phase Schedule'!$C$57,BW2&lt;'Accom_Phase Schedule'!$E$57),'Accom_Phase Schedule'!$F$57*(NORMDIST(DATEDIF('Accom_Phase Schedule'!$C$57,BW2,"m")+1,$C$111,$C$112,1)-NORMSDIST(-$C$97))/(NORMSDIST($C$97)-NORMSDIST(-$C$97))-SUM($J$110:BV110),0)</f>
        <v>0</v>
      </c>
      <c r="BX110" s="108">
        <f>IF(AND(BX2&gt;='Accom_Phase Schedule'!$C$57,BX2&lt;'Accom_Phase Schedule'!$E$57),'Accom_Phase Schedule'!$F$57*(NORMDIST(DATEDIF('Accom_Phase Schedule'!$C$57,BX2,"m")+1,$C$111,$C$112,1)-NORMSDIST(-$C$97))/(NORMSDIST($C$97)-NORMSDIST(-$C$97))-SUM($J$110:BW110),0)</f>
        <v>0</v>
      </c>
      <c r="BY110" s="108">
        <f>IF(AND(BY2&gt;='Accom_Phase Schedule'!$C$57,BY2&lt;'Accom_Phase Schedule'!$E$57),'Accom_Phase Schedule'!$F$57*(NORMDIST(DATEDIF('Accom_Phase Schedule'!$C$57,BY2,"m")+1,$C$111,$C$112,1)-NORMSDIST(-$C$97))/(NORMSDIST($C$97)-NORMSDIST(-$C$97))-SUM($J$110:BX110),0)</f>
        <v>0</v>
      </c>
      <c r="BZ110" s="108">
        <f>IF(AND(BZ2&gt;='Accom_Phase Schedule'!$C$57,BZ2&lt;'Accom_Phase Schedule'!$E$57),'Accom_Phase Schedule'!$F$57*(NORMDIST(DATEDIF('Accom_Phase Schedule'!$C$57,BZ2,"m")+1,$C$111,$C$112,1)-NORMSDIST(-$C$97))/(NORMSDIST($C$97)-NORMSDIST(-$C$97))-SUM($J$110:BY110),0)</f>
        <v>0</v>
      </c>
      <c r="CA110" s="108">
        <f>IF(AND(CA2&gt;='Accom_Phase Schedule'!$C$57,CA2&lt;'Accom_Phase Schedule'!$E$57),'Accom_Phase Schedule'!$F$57*(NORMDIST(DATEDIF('Accom_Phase Schedule'!$C$57,CA2,"m")+1,$C$111,$C$112,1)-NORMSDIST(-$C$97))/(NORMSDIST($C$97)-NORMSDIST(-$C$97))-SUM($J$110:BZ110),0)</f>
        <v>0</v>
      </c>
      <c r="CB110" s="108">
        <f>IF(AND(CB2&gt;='Accom_Phase Schedule'!$C$57,CB2&lt;'Accom_Phase Schedule'!$E$57),'Accom_Phase Schedule'!$F$57*(NORMDIST(DATEDIF('Accom_Phase Schedule'!$C$57,CB2,"m")+1,$C$111,$C$112,1)-NORMSDIST(-$C$97))/(NORMSDIST($C$97)-NORMSDIST(-$C$97))-SUM($J$110:CA110),0)</f>
        <v>0</v>
      </c>
      <c r="CC110" s="108">
        <f>IF(AND(CC2&gt;='Accom_Phase Schedule'!$C$57,CC2&lt;'Accom_Phase Schedule'!$E$57),'Accom_Phase Schedule'!$F$57*(NORMDIST(DATEDIF('Accom_Phase Schedule'!$C$57,CC2,"m")+1,$C$111,$C$112,1)-NORMSDIST(-$C$97))/(NORMSDIST($C$97)-NORMSDIST(-$C$97))-SUM($J$110:CB110),0)</f>
        <v>0</v>
      </c>
      <c r="CD110" s="108">
        <f>IF(AND(CD2&gt;='Accom_Phase Schedule'!$C$57,CD2&lt;'Accom_Phase Schedule'!$E$57),'Accom_Phase Schedule'!$F$57*(NORMDIST(DATEDIF('Accom_Phase Schedule'!$C$57,CD2,"m")+1,$C$111,$C$112,1)-NORMSDIST(-$C$97))/(NORMSDIST($C$97)-NORMSDIST(-$C$97))-SUM($J$110:CC110),0)</f>
        <v>0</v>
      </c>
      <c r="CE110" s="108">
        <f>IF(AND(CE2&gt;='Accom_Phase Schedule'!$C$57,CE2&lt;'Accom_Phase Schedule'!$E$57),'Accom_Phase Schedule'!$F$57*(NORMDIST(DATEDIF('Accom_Phase Schedule'!$C$57,CE2,"m")+1,$C$111,$C$112,1)-NORMSDIST(-$C$97))/(NORMSDIST($C$97)-NORMSDIST(-$C$97))-SUM($J$110:CD110),0)</f>
        <v>0</v>
      </c>
      <c r="CF110" s="108">
        <f>IF(AND(CF2&gt;='Accom_Phase Schedule'!$C$57,CF2&lt;'Accom_Phase Schedule'!$E$57),'Accom_Phase Schedule'!$F$57*(NORMDIST(DATEDIF('Accom_Phase Schedule'!$C$57,CF2,"m")+1,$C$111,$C$112,1)-NORMSDIST(-$C$97))/(NORMSDIST($C$97)-NORMSDIST(-$C$97))-SUM($J$110:CE110),0)</f>
        <v>0</v>
      </c>
      <c r="CG110" s="108">
        <f>IF(AND(CG2&gt;='Accom_Phase Schedule'!$C$57,CG2&lt;'Accom_Phase Schedule'!$E$57),'Accom_Phase Schedule'!$F$57*(NORMDIST(DATEDIF('Accom_Phase Schedule'!$C$57,CG2,"m")+1,$C$111,$C$112,1)-NORMSDIST(-$C$97))/(NORMSDIST($C$97)-NORMSDIST(-$C$97))-SUM($J$110:CF110),0)</f>
        <v>0</v>
      </c>
      <c r="CH110" s="108">
        <f>IF(AND(CH2&gt;='Accom_Phase Schedule'!$C$57,CH2&lt;'Accom_Phase Schedule'!$E$57),'Accom_Phase Schedule'!$F$57*(NORMDIST(DATEDIF('Accom_Phase Schedule'!$C$57,CH2,"m")+1,$C$111,$C$112,1)-NORMSDIST(-$C$97))/(NORMSDIST($C$97)-NORMSDIST(-$C$97))-SUM($J$110:CG110),0)</f>
        <v>0</v>
      </c>
      <c r="CI110" s="108">
        <f>IF(AND(CI2&gt;='Accom_Phase Schedule'!$C$57,CI2&lt;'Accom_Phase Schedule'!$E$57),'Accom_Phase Schedule'!$F$57*(NORMDIST(DATEDIF('Accom_Phase Schedule'!$C$57,CI2,"m")+1,$C$111,$C$112,1)-NORMSDIST(-$C$97))/(NORMSDIST($C$97)-NORMSDIST(-$C$97))-SUM($J$110:CH110),0)</f>
        <v>0</v>
      </c>
      <c r="CJ110" s="108">
        <f>IF(AND(CJ2&gt;='Accom_Phase Schedule'!$C$57,CJ2&lt;'Accom_Phase Schedule'!$E$57),'Accom_Phase Schedule'!$F$57*(NORMDIST(DATEDIF('Accom_Phase Schedule'!$C$57,CJ2,"m")+1,$C$111,$C$112,1)-NORMSDIST(-$C$97))/(NORMSDIST($C$97)-NORMSDIST(-$C$97))-SUM($J$110:CI110),0)</f>
        <v>0</v>
      </c>
      <c r="CK110" s="108">
        <f>IF(AND(CK2&gt;='Accom_Phase Schedule'!$C$57,CK2&lt;'Accom_Phase Schedule'!$E$57),'Accom_Phase Schedule'!$F$57*(NORMDIST(DATEDIF('Accom_Phase Schedule'!$C$57,CK2,"m")+1,$C$111,$C$112,1)-NORMSDIST(-$C$97))/(NORMSDIST($C$97)-NORMSDIST(-$C$97))-SUM($J$110:CJ110),0)</f>
        <v>0</v>
      </c>
      <c r="CL110" s="108">
        <f>IF(AND(CL2&gt;='Accom_Phase Schedule'!$C$57,CL2&lt;'Accom_Phase Schedule'!$E$57),'Accom_Phase Schedule'!$F$57*(NORMDIST(DATEDIF('Accom_Phase Schedule'!$C$57,CL2,"m")+1,$C$111,$C$112,1)-NORMSDIST(-$C$97))/(NORMSDIST($C$97)-NORMSDIST(-$C$97))-SUM($J$110:CK110),0)</f>
        <v>0</v>
      </c>
      <c r="CM110" s="108">
        <f>IF(AND(CM2&gt;='Accom_Phase Schedule'!$C$57,CM2&lt;'Accom_Phase Schedule'!$E$57),'Accom_Phase Schedule'!$F$57*(NORMDIST(DATEDIF('Accom_Phase Schedule'!$C$57,CM2,"m")+1,$C$111,$C$112,1)-NORMSDIST(-$C$97))/(NORMSDIST($C$97)-NORMSDIST(-$C$97))-SUM($J$110:CL110),0)</f>
        <v>0</v>
      </c>
      <c r="CN110" s="108">
        <f>IF(AND(CN2&gt;='Accom_Phase Schedule'!$C$57,CN2&lt;'Accom_Phase Schedule'!$E$57),'Accom_Phase Schedule'!$F$57*(NORMDIST(DATEDIF('Accom_Phase Schedule'!$C$57,CN2,"m")+1,$C$111,$C$112,1)-NORMSDIST(-$C$97))/(NORMSDIST($C$97)-NORMSDIST(-$C$97))-SUM($J$110:CM110),0)</f>
        <v>0</v>
      </c>
      <c r="CO110" s="108">
        <f>IF(AND(CO2&gt;='Accom_Phase Schedule'!$C$57,CO2&lt;'Accom_Phase Schedule'!$E$57),'Accom_Phase Schedule'!$F$57*(NORMDIST(DATEDIF('Accom_Phase Schedule'!$C$57,CO2,"m")+1,$C$111,$C$112,1)-NORMSDIST(-$C$97))/(NORMSDIST($C$97)-NORMSDIST(-$C$97))-SUM($J$110:CN110),0)</f>
        <v>0</v>
      </c>
      <c r="CP110" s="108">
        <f>IF(AND(CP2&gt;='Accom_Phase Schedule'!$C$57,CP2&lt;'Accom_Phase Schedule'!$E$57),'Accom_Phase Schedule'!$F$57*(NORMDIST(DATEDIF('Accom_Phase Schedule'!$C$57,CP2,"m")+1,$C$111,$C$112,1)-NORMSDIST(-$C$97))/(NORMSDIST($C$97)-NORMSDIST(-$C$97))-SUM($J$110:CO110),0)</f>
        <v>0</v>
      </c>
      <c r="CQ110" s="108">
        <f>IF(AND(CQ2&gt;='Accom_Phase Schedule'!$C$57,CQ2&lt;'Accom_Phase Schedule'!$E$57),'Accom_Phase Schedule'!$F$57*(NORMDIST(DATEDIF('Accom_Phase Schedule'!$C$57,CQ2,"m")+1,$C$111,$C$112,1)-NORMSDIST(-$C$97))/(NORMSDIST($C$97)-NORMSDIST(-$C$97))-SUM($J$110:CP110),0)</f>
        <v>0</v>
      </c>
      <c r="CR110" s="108">
        <f>IF(AND(CR2&gt;='Accom_Phase Schedule'!$C$57,CR2&lt;'Accom_Phase Schedule'!$E$57),'Accom_Phase Schedule'!$F$57*(NORMDIST(DATEDIF('Accom_Phase Schedule'!$C$57,CR2,"m")+1,$C$111,$C$112,1)-NORMSDIST(-$C$97))/(NORMSDIST($C$97)-NORMSDIST(-$C$97))-SUM($J$110:CQ110),0)</f>
        <v>0</v>
      </c>
      <c r="CS110" s="108">
        <f>IF(AND(CS2&gt;='Accom_Phase Schedule'!$C$57,CS2&lt;'Accom_Phase Schedule'!$E$57),'Accom_Phase Schedule'!$F$57*(NORMDIST(DATEDIF('Accom_Phase Schedule'!$C$57,CS2,"m")+1,$C$111,$C$112,1)-NORMSDIST(-$C$97))/(NORMSDIST($C$97)-NORMSDIST(-$C$97))-SUM($J$110:CR110),0)</f>
        <v>0</v>
      </c>
      <c r="CT110" s="108">
        <f>IF(AND(CT2&gt;='Accom_Phase Schedule'!$C$57,CT2&lt;'Accom_Phase Schedule'!$E$57),'Accom_Phase Schedule'!$F$57*(NORMDIST(DATEDIF('Accom_Phase Schedule'!$C$57,CT2,"m")+1,$C$111,$C$112,1)-NORMSDIST(-$C$97))/(NORMSDIST($C$97)-NORMSDIST(-$C$97))-SUM($J$110:CS110),0)</f>
        <v>0</v>
      </c>
      <c r="CU110" s="108">
        <f>IF(AND(CU2&gt;='Accom_Phase Schedule'!$C$57,CU2&lt;'Accom_Phase Schedule'!$E$57),'Accom_Phase Schedule'!$F$57*(NORMDIST(DATEDIF('Accom_Phase Schedule'!$C$57,CU2,"m")+1,$C$111,$C$112,1)-NORMSDIST(-$C$97))/(NORMSDIST($C$97)-NORMSDIST(-$C$97))-SUM($J$110:CT110),0)</f>
        <v>0</v>
      </c>
    </row>
    <row r="111" spans="2:99" x14ac:dyDescent="0.25">
      <c r="B111" s="1" t="s">
        <v>218</v>
      </c>
      <c r="C111" s="109">
        <f>'Accom_Phase Schedule'!D57/2</f>
        <v>10</v>
      </c>
      <c r="I111" s="2"/>
    </row>
    <row r="112" spans="2:99" x14ac:dyDescent="0.25">
      <c r="B112" s="1" t="s">
        <v>219</v>
      </c>
      <c r="C112" s="109">
        <f>C111/$C$97</f>
        <v>3.3333333333333335</v>
      </c>
      <c r="H112" s="8" t="s">
        <v>224</v>
      </c>
      <c r="I112" s="111">
        <f>SUM(K112:CU112)</f>
        <v>92750000</v>
      </c>
      <c r="J112" s="8"/>
      <c r="K112" s="111">
        <f>K98+K101+K104+K107+K110</f>
        <v>0</v>
      </c>
      <c r="L112" s="111">
        <f t="shared" ref="L112:BB112" si="100">L98+L101+L104+L107+L110</f>
        <v>0</v>
      </c>
      <c r="M112" s="111">
        <f t="shared" si="100"/>
        <v>0</v>
      </c>
      <c r="N112" s="111">
        <f t="shared" si="100"/>
        <v>0</v>
      </c>
      <c r="O112" s="111">
        <f t="shared" si="100"/>
        <v>0</v>
      </c>
      <c r="P112" s="111">
        <f>P98+P101+P104+P107+P110</f>
        <v>230687.56458897723</v>
      </c>
      <c r="Q112" s="111">
        <f t="shared" si="100"/>
        <v>556606.6571245963</v>
      </c>
      <c r="R112" s="111">
        <f t="shared" si="100"/>
        <v>1202950.7295306479</v>
      </c>
      <c r="S112" s="111">
        <f t="shared" si="100"/>
        <v>2328767.6327972165</v>
      </c>
      <c r="T112" s="111">
        <f t="shared" si="100"/>
        <v>4038187.7396328496</v>
      </c>
      <c r="U112" s="111">
        <f t="shared" si="100"/>
        <v>6272368.2877790537</v>
      </c>
      <c r="V112" s="111">
        <f t="shared" si="100"/>
        <v>8726969.0921335984</v>
      </c>
      <c r="W112" s="111">
        <f t="shared" si="100"/>
        <v>10876365.412905816</v>
      </c>
      <c r="X112" s="111">
        <f t="shared" si="100"/>
        <v>12142096.883507244</v>
      </c>
      <c r="Y112" s="111">
        <f t="shared" si="100"/>
        <v>12142096.883507252</v>
      </c>
      <c r="Z112" s="111">
        <f t="shared" si="100"/>
        <v>10876365.412905812</v>
      </c>
      <c r="AA112" s="111">
        <f t="shared" si="100"/>
        <v>8726969.0921335965</v>
      </c>
      <c r="AB112" s="111">
        <f t="shared" si="100"/>
        <v>6272368.287779063</v>
      </c>
      <c r="AC112" s="111">
        <f t="shared" si="100"/>
        <v>4038187.7396328449</v>
      </c>
      <c r="AD112" s="111">
        <f t="shared" si="100"/>
        <v>2328767.6327972114</v>
      </c>
      <c r="AE112" s="111">
        <f t="shared" si="100"/>
        <v>1202950.7295306474</v>
      </c>
      <c r="AF112" s="111">
        <f t="shared" si="100"/>
        <v>556606.65712459385</v>
      </c>
      <c r="AG112" s="111">
        <f t="shared" si="100"/>
        <v>230687.56458897889</v>
      </c>
      <c r="AH112" s="111">
        <f t="shared" si="100"/>
        <v>0</v>
      </c>
      <c r="AI112" s="111">
        <f t="shared" si="100"/>
        <v>0</v>
      </c>
      <c r="AJ112" s="111">
        <f t="shared" si="100"/>
        <v>0</v>
      </c>
      <c r="AK112" s="111">
        <f t="shared" si="100"/>
        <v>0</v>
      </c>
      <c r="AL112" s="111">
        <f t="shared" si="100"/>
        <v>0</v>
      </c>
      <c r="AM112" s="111">
        <f t="shared" si="100"/>
        <v>0</v>
      </c>
      <c r="AN112" s="111">
        <f t="shared" si="100"/>
        <v>0</v>
      </c>
      <c r="AO112" s="111">
        <f t="shared" si="100"/>
        <v>0</v>
      </c>
      <c r="AP112" s="111">
        <f t="shared" si="100"/>
        <v>0</v>
      </c>
      <c r="AQ112" s="111">
        <f t="shared" si="100"/>
        <v>0</v>
      </c>
      <c r="AR112" s="111">
        <f t="shared" si="100"/>
        <v>0</v>
      </c>
      <c r="AS112" s="111">
        <f t="shared" si="100"/>
        <v>0</v>
      </c>
      <c r="AT112" s="111">
        <f t="shared" si="100"/>
        <v>0</v>
      </c>
      <c r="AU112" s="111">
        <f t="shared" si="100"/>
        <v>0</v>
      </c>
      <c r="AV112" s="111">
        <f t="shared" si="100"/>
        <v>0</v>
      </c>
      <c r="AW112" s="111">
        <f t="shared" si="100"/>
        <v>0</v>
      </c>
      <c r="AX112" s="111">
        <f t="shared" si="100"/>
        <v>0</v>
      </c>
      <c r="AY112" s="111">
        <f>AY98+AY101+AY104+AY107+AY110</f>
        <v>0</v>
      </c>
      <c r="AZ112" s="111">
        <f t="shared" si="100"/>
        <v>0</v>
      </c>
      <c r="BA112" s="111">
        <f t="shared" si="100"/>
        <v>0</v>
      </c>
      <c r="BB112" s="111">
        <f t="shared" si="100"/>
        <v>0</v>
      </c>
      <c r="BC112" s="111">
        <f t="shared" ref="BC112:CA112" si="101">BC98+BC101+BC104+BC107+BC110</f>
        <v>0</v>
      </c>
      <c r="BD112" s="111">
        <f t="shared" si="101"/>
        <v>0</v>
      </c>
      <c r="BE112" s="111">
        <f t="shared" si="101"/>
        <v>0</v>
      </c>
      <c r="BF112" s="111">
        <f t="shared" si="101"/>
        <v>0</v>
      </c>
      <c r="BG112" s="111">
        <f t="shared" si="101"/>
        <v>0</v>
      </c>
      <c r="BH112" s="111">
        <f t="shared" si="101"/>
        <v>0</v>
      </c>
      <c r="BI112" s="111">
        <f t="shared" si="101"/>
        <v>0</v>
      </c>
      <c r="BJ112" s="111">
        <f t="shared" si="101"/>
        <v>0</v>
      </c>
      <c r="BK112" s="111">
        <f t="shared" si="101"/>
        <v>0</v>
      </c>
      <c r="BL112" s="111">
        <f t="shared" si="101"/>
        <v>0</v>
      </c>
      <c r="BM112" s="111">
        <f t="shared" si="101"/>
        <v>0</v>
      </c>
      <c r="BN112" s="111">
        <f t="shared" si="101"/>
        <v>0</v>
      </c>
      <c r="BO112" s="111">
        <f t="shared" si="101"/>
        <v>0</v>
      </c>
      <c r="BP112" s="111">
        <f t="shared" si="101"/>
        <v>0</v>
      </c>
      <c r="BQ112" s="111">
        <f t="shared" si="101"/>
        <v>0</v>
      </c>
      <c r="BR112" s="111">
        <f t="shared" si="101"/>
        <v>0</v>
      </c>
      <c r="BS112" s="111">
        <f t="shared" si="101"/>
        <v>0</v>
      </c>
      <c r="BT112" s="111">
        <f t="shared" si="101"/>
        <v>0</v>
      </c>
      <c r="BU112" s="111">
        <f t="shared" si="101"/>
        <v>0</v>
      </c>
      <c r="BV112" s="111">
        <f t="shared" si="101"/>
        <v>0</v>
      </c>
      <c r="BW112" s="111">
        <f t="shared" si="101"/>
        <v>0</v>
      </c>
      <c r="BX112" s="111">
        <f t="shared" si="101"/>
        <v>0</v>
      </c>
      <c r="BY112" s="111">
        <f t="shared" si="101"/>
        <v>0</v>
      </c>
      <c r="BZ112" s="111">
        <f t="shared" si="101"/>
        <v>0</v>
      </c>
      <c r="CA112" s="111">
        <f t="shared" si="101"/>
        <v>0</v>
      </c>
      <c r="CB112" s="111">
        <f t="shared" ref="CB112:CU112" si="102">CB98+CB101+CB104+CB107+CB110</f>
        <v>0</v>
      </c>
      <c r="CC112" s="111">
        <f t="shared" si="102"/>
        <v>0</v>
      </c>
      <c r="CD112" s="111">
        <f t="shared" si="102"/>
        <v>0</v>
      </c>
      <c r="CE112" s="111">
        <f t="shared" si="102"/>
        <v>0</v>
      </c>
      <c r="CF112" s="111">
        <f t="shared" si="102"/>
        <v>0</v>
      </c>
      <c r="CG112" s="111">
        <f t="shared" si="102"/>
        <v>0</v>
      </c>
      <c r="CH112" s="111">
        <f t="shared" si="102"/>
        <v>0</v>
      </c>
      <c r="CI112" s="111">
        <f t="shared" si="102"/>
        <v>0</v>
      </c>
      <c r="CJ112" s="111">
        <f t="shared" si="102"/>
        <v>0</v>
      </c>
      <c r="CK112" s="111">
        <f t="shared" si="102"/>
        <v>0</v>
      </c>
      <c r="CL112" s="111">
        <f t="shared" si="102"/>
        <v>0</v>
      </c>
      <c r="CM112" s="111">
        <f t="shared" si="102"/>
        <v>0</v>
      </c>
      <c r="CN112" s="111">
        <f t="shared" si="102"/>
        <v>0</v>
      </c>
      <c r="CO112" s="111">
        <f t="shared" si="102"/>
        <v>0</v>
      </c>
      <c r="CP112" s="111">
        <f t="shared" si="102"/>
        <v>0</v>
      </c>
      <c r="CQ112" s="111">
        <f t="shared" si="102"/>
        <v>0</v>
      </c>
      <c r="CR112" s="111">
        <f t="shared" si="102"/>
        <v>0</v>
      </c>
      <c r="CS112" s="111">
        <f t="shared" si="102"/>
        <v>0</v>
      </c>
      <c r="CT112" s="111">
        <f t="shared" si="102"/>
        <v>0</v>
      </c>
      <c r="CU112" s="111">
        <f t="shared" si="102"/>
        <v>0</v>
      </c>
    </row>
    <row r="113" spans="2:99" x14ac:dyDescent="0.25">
      <c r="H113" s="112" t="s">
        <v>225</v>
      </c>
      <c r="I113" s="112">
        <f>SUM(K113:CU113)</f>
        <v>1.0000000000000002</v>
      </c>
      <c r="J113" s="112"/>
      <c r="K113" s="112">
        <f>K112/$I$112</f>
        <v>0</v>
      </c>
      <c r="L113" s="112">
        <f t="shared" ref="L113:BB113" si="103">L112/$I$112</f>
        <v>0</v>
      </c>
      <c r="M113" s="112">
        <f t="shared" si="103"/>
        <v>0</v>
      </c>
      <c r="N113" s="112">
        <f t="shared" si="103"/>
        <v>0</v>
      </c>
      <c r="O113" s="112">
        <f t="shared" si="103"/>
        <v>0</v>
      </c>
      <c r="P113" s="112">
        <f t="shared" si="103"/>
        <v>2.4871974618757651E-3</v>
      </c>
      <c r="Q113" s="112">
        <f t="shared" si="103"/>
        <v>6.0011499420441648E-3</v>
      </c>
      <c r="R113" s="112">
        <f t="shared" si="103"/>
        <v>1.2969819186314263E-2</v>
      </c>
      <c r="S113" s="112">
        <f t="shared" si="103"/>
        <v>2.5108006822611498E-2</v>
      </c>
      <c r="T113" s="112">
        <f t="shared" si="103"/>
        <v>4.3538412287146624E-2</v>
      </c>
      <c r="U113" s="112">
        <f t="shared" si="103"/>
        <v>6.7626612267159603E-2</v>
      </c>
      <c r="V113" s="112">
        <f t="shared" si="103"/>
        <v>9.4091310966399985E-2</v>
      </c>
      <c r="W113" s="112">
        <f t="shared" si="103"/>
        <v>0.11726539528739424</v>
      </c>
      <c r="X113" s="112">
        <f t="shared" si="103"/>
        <v>0.13091209577905386</v>
      </c>
      <c r="Y113" s="112">
        <f t="shared" si="103"/>
        <v>0.13091209577905394</v>
      </c>
      <c r="Z113" s="112">
        <f t="shared" si="103"/>
        <v>0.1172653952873942</v>
      </c>
      <c r="AA113" s="112">
        <f t="shared" si="103"/>
        <v>9.4091310966399958E-2</v>
      </c>
      <c r="AB113" s="112">
        <f t="shared" si="103"/>
        <v>6.7626612267159714E-2</v>
      </c>
      <c r="AC113" s="112">
        <f t="shared" si="103"/>
        <v>4.3538412287146576E-2</v>
      </c>
      <c r="AD113" s="112">
        <f t="shared" si="103"/>
        <v>2.5108006822611443E-2</v>
      </c>
      <c r="AE113" s="112">
        <f t="shared" si="103"/>
        <v>1.2969819186314258E-2</v>
      </c>
      <c r="AF113" s="112">
        <f t="shared" si="103"/>
        <v>6.0011499420441388E-3</v>
      </c>
      <c r="AG113" s="112">
        <f t="shared" si="103"/>
        <v>2.4871974618757833E-3</v>
      </c>
      <c r="AH113" s="112">
        <f t="shared" si="103"/>
        <v>0</v>
      </c>
      <c r="AI113" s="112">
        <f t="shared" si="103"/>
        <v>0</v>
      </c>
      <c r="AJ113" s="112">
        <f t="shared" si="103"/>
        <v>0</v>
      </c>
      <c r="AK113" s="112">
        <f t="shared" si="103"/>
        <v>0</v>
      </c>
      <c r="AL113" s="112">
        <f t="shared" si="103"/>
        <v>0</v>
      </c>
      <c r="AM113" s="112">
        <f t="shared" si="103"/>
        <v>0</v>
      </c>
      <c r="AN113" s="112">
        <f t="shared" si="103"/>
        <v>0</v>
      </c>
      <c r="AO113" s="112">
        <f t="shared" si="103"/>
        <v>0</v>
      </c>
      <c r="AP113" s="112">
        <f t="shared" si="103"/>
        <v>0</v>
      </c>
      <c r="AQ113" s="112">
        <f t="shared" si="103"/>
        <v>0</v>
      </c>
      <c r="AR113" s="112">
        <f t="shared" si="103"/>
        <v>0</v>
      </c>
      <c r="AS113" s="112">
        <f t="shared" si="103"/>
        <v>0</v>
      </c>
      <c r="AT113" s="112">
        <f t="shared" si="103"/>
        <v>0</v>
      </c>
      <c r="AU113" s="112">
        <f t="shared" si="103"/>
        <v>0</v>
      </c>
      <c r="AV113" s="112">
        <f t="shared" si="103"/>
        <v>0</v>
      </c>
      <c r="AW113" s="112">
        <f t="shared" si="103"/>
        <v>0</v>
      </c>
      <c r="AX113" s="112">
        <f>AX112/$I$112</f>
        <v>0</v>
      </c>
      <c r="AY113" s="112">
        <f>AY112/$I$112</f>
        <v>0</v>
      </c>
      <c r="AZ113" s="112">
        <f t="shared" si="103"/>
        <v>0</v>
      </c>
      <c r="BA113" s="112">
        <f t="shared" si="103"/>
        <v>0</v>
      </c>
      <c r="BB113" s="112">
        <f t="shared" si="103"/>
        <v>0</v>
      </c>
      <c r="BC113" s="112">
        <f t="shared" ref="BC113:CA113" si="104">BC112/$I$112</f>
        <v>0</v>
      </c>
      <c r="BD113" s="112">
        <f t="shared" si="104"/>
        <v>0</v>
      </c>
      <c r="BE113" s="112">
        <f t="shared" si="104"/>
        <v>0</v>
      </c>
      <c r="BF113" s="112">
        <f t="shared" si="104"/>
        <v>0</v>
      </c>
      <c r="BG113" s="112">
        <f t="shared" si="104"/>
        <v>0</v>
      </c>
      <c r="BH113" s="112">
        <f t="shared" si="104"/>
        <v>0</v>
      </c>
      <c r="BI113" s="112">
        <f t="shared" si="104"/>
        <v>0</v>
      </c>
      <c r="BJ113" s="112">
        <f t="shared" si="104"/>
        <v>0</v>
      </c>
      <c r="BK113" s="112">
        <f t="shared" si="104"/>
        <v>0</v>
      </c>
      <c r="BL113" s="112">
        <f t="shared" si="104"/>
        <v>0</v>
      </c>
      <c r="BM113" s="112">
        <f t="shared" si="104"/>
        <v>0</v>
      </c>
      <c r="BN113" s="112">
        <f t="shared" si="104"/>
        <v>0</v>
      </c>
      <c r="BO113" s="112">
        <f t="shared" si="104"/>
        <v>0</v>
      </c>
      <c r="BP113" s="112">
        <f t="shared" si="104"/>
        <v>0</v>
      </c>
      <c r="BQ113" s="112">
        <f t="shared" si="104"/>
        <v>0</v>
      </c>
      <c r="BR113" s="112">
        <f t="shared" si="104"/>
        <v>0</v>
      </c>
      <c r="BS113" s="112">
        <f t="shared" si="104"/>
        <v>0</v>
      </c>
      <c r="BT113" s="112">
        <f t="shared" si="104"/>
        <v>0</v>
      </c>
      <c r="BU113" s="112">
        <f t="shared" si="104"/>
        <v>0</v>
      </c>
      <c r="BV113" s="112">
        <f t="shared" si="104"/>
        <v>0</v>
      </c>
      <c r="BW113" s="112">
        <f t="shared" si="104"/>
        <v>0</v>
      </c>
      <c r="BX113" s="112">
        <f t="shared" si="104"/>
        <v>0</v>
      </c>
      <c r="BY113" s="112">
        <f t="shared" si="104"/>
        <v>0</v>
      </c>
      <c r="BZ113" s="112">
        <f t="shared" si="104"/>
        <v>0</v>
      </c>
      <c r="CA113" s="112">
        <f t="shared" si="104"/>
        <v>0</v>
      </c>
      <c r="CB113" s="112">
        <f t="shared" ref="CB113:CU113" si="105">CB112/$I$112</f>
        <v>0</v>
      </c>
      <c r="CC113" s="112">
        <f t="shared" si="105"/>
        <v>0</v>
      </c>
      <c r="CD113" s="112">
        <f t="shared" si="105"/>
        <v>0</v>
      </c>
      <c r="CE113" s="112">
        <f t="shared" si="105"/>
        <v>0</v>
      </c>
      <c r="CF113" s="112">
        <f t="shared" si="105"/>
        <v>0</v>
      </c>
      <c r="CG113" s="112">
        <f t="shared" si="105"/>
        <v>0</v>
      </c>
      <c r="CH113" s="112">
        <f t="shared" si="105"/>
        <v>0</v>
      </c>
      <c r="CI113" s="112">
        <f t="shared" si="105"/>
        <v>0</v>
      </c>
      <c r="CJ113" s="112">
        <f t="shared" si="105"/>
        <v>0</v>
      </c>
      <c r="CK113" s="112">
        <f t="shared" si="105"/>
        <v>0</v>
      </c>
      <c r="CL113" s="112">
        <f t="shared" si="105"/>
        <v>0</v>
      </c>
      <c r="CM113" s="112">
        <f t="shared" si="105"/>
        <v>0</v>
      </c>
      <c r="CN113" s="112">
        <f t="shared" si="105"/>
        <v>0</v>
      </c>
      <c r="CO113" s="112">
        <f t="shared" si="105"/>
        <v>0</v>
      </c>
      <c r="CP113" s="112">
        <f t="shared" si="105"/>
        <v>0</v>
      </c>
      <c r="CQ113" s="112">
        <f t="shared" si="105"/>
        <v>0</v>
      </c>
      <c r="CR113" s="112">
        <f t="shared" si="105"/>
        <v>0</v>
      </c>
      <c r="CS113" s="112">
        <f t="shared" si="105"/>
        <v>0</v>
      </c>
      <c r="CT113" s="112">
        <f t="shared" si="105"/>
        <v>0</v>
      </c>
      <c r="CU113" s="112">
        <f t="shared" si="105"/>
        <v>0</v>
      </c>
    </row>
    <row r="114" spans="2:99" s="15" customFormat="1" ht="19.5" thickBot="1" x14ac:dyDescent="0.35">
      <c r="B114" s="16" t="s">
        <v>151</v>
      </c>
      <c r="F114" s="32"/>
      <c r="R114" s="16"/>
    </row>
    <row r="116" spans="2:99" ht="15.75" x14ac:dyDescent="0.25">
      <c r="B116" s="42" t="s">
        <v>226</v>
      </c>
      <c r="C116" s="42"/>
      <c r="D116" s="42"/>
      <c r="E116" s="42"/>
      <c r="F116" s="34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</row>
    <row r="117" spans="2:99" x14ac:dyDescent="0.25">
      <c r="B117" s="2"/>
    </row>
    <row r="118" spans="2:99" x14ac:dyDescent="0.25">
      <c r="B118" s="2"/>
      <c r="H118" s="2" t="s">
        <v>227</v>
      </c>
    </row>
    <row r="119" spans="2:99" x14ac:dyDescent="0.25">
      <c r="B119" s="5" t="s">
        <v>228</v>
      </c>
      <c r="C119" s="129">
        <f>Summary!C27</f>
        <v>0.67245710493842525</v>
      </c>
      <c r="D119" s="5"/>
      <c r="E119" s="5"/>
      <c r="H119" s="1" t="s">
        <v>147</v>
      </c>
      <c r="K119" s="1">
        <f ca="1">-I91-C122</f>
        <v>39548944.953898445</v>
      </c>
      <c r="L119" s="1">
        <f ca="1">K121</f>
        <v>39528949.953898445</v>
      </c>
      <c r="M119" s="1">
        <f t="shared" ref="M119:BB119" ca="1" si="106">L121</f>
        <v>38549987.766398445</v>
      </c>
      <c r="N119" s="1">
        <f t="shared" ca="1" si="106"/>
        <v>37571025.578898445</v>
      </c>
      <c r="O119" s="1">
        <f t="shared" ca="1" si="106"/>
        <v>36580238.391398445</v>
      </c>
      <c r="P119" s="1">
        <f t="shared" ca="1" si="106"/>
        <v>35601276.203898445</v>
      </c>
      <c r="Q119" s="1">
        <f t="shared" ca="1" si="106"/>
        <v>27836707.737134174</v>
      </c>
      <c r="R119" s="1">
        <f t="shared" ca="1" si="106"/>
        <v>27201327.704380665</v>
      </c>
      <c r="S119" s="1">
        <f t="shared" ca="1" si="106"/>
        <v>25870698.837645553</v>
      </c>
      <c r="T119" s="1">
        <f t="shared" ca="1" si="106"/>
        <v>23295365.361249141</v>
      </c>
      <c r="U119" s="1">
        <f t="shared" ca="1" si="106"/>
        <v>18818269.826124605</v>
      </c>
      <c r="V119" s="1">
        <f t="shared" ca="1" si="106"/>
        <v>11882886.416495876</v>
      </c>
      <c r="W119" s="1">
        <f t="shared" ca="1" si="106"/>
        <v>2233693.2148897927</v>
      </c>
      <c r="X119" s="1">
        <f t="shared" ca="1" si="106"/>
        <v>0</v>
      </c>
      <c r="Y119" s="1">
        <f t="shared" ca="1" si="106"/>
        <v>0</v>
      </c>
      <c r="Z119" s="1">
        <f t="shared" ca="1" si="106"/>
        <v>0</v>
      </c>
      <c r="AA119" s="1">
        <f t="shared" ca="1" si="106"/>
        <v>0</v>
      </c>
      <c r="AB119" s="1">
        <f t="shared" ca="1" si="106"/>
        <v>0</v>
      </c>
      <c r="AC119" s="1">
        <f t="shared" ca="1" si="106"/>
        <v>0</v>
      </c>
      <c r="AD119" s="1">
        <f t="shared" ca="1" si="106"/>
        <v>0</v>
      </c>
      <c r="AE119" s="1">
        <f t="shared" ca="1" si="106"/>
        <v>0</v>
      </c>
      <c r="AF119" s="1">
        <f t="shared" ca="1" si="106"/>
        <v>0</v>
      </c>
      <c r="AG119" s="1">
        <f t="shared" ca="1" si="106"/>
        <v>0</v>
      </c>
      <c r="AH119" s="1">
        <f t="shared" ca="1" si="106"/>
        <v>0</v>
      </c>
      <c r="AI119" s="1">
        <f t="shared" ca="1" si="106"/>
        <v>0</v>
      </c>
      <c r="AJ119" s="1">
        <f t="shared" ca="1" si="106"/>
        <v>0</v>
      </c>
      <c r="AK119" s="1">
        <f t="shared" ca="1" si="106"/>
        <v>0</v>
      </c>
      <c r="AL119" s="1">
        <f t="shared" ca="1" si="106"/>
        <v>0</v>
      </c>
      <c r="AM119" s="1">
        <f t="shared" ca="1" si="106"/>
        <v>0</v>
      </c>
      <c r="AN119" s="1">
        <f t="shared" ca="1" si="106"/>
        <v>0</v>
      </c>
      <c r="AO119" s="1">
        <f t="shared" ca="1" si="106"/>
        <v>0</v>
      </c>
      <c r="AP119" s="1">
        <f t="shared" ca="1" si="106"/>
        <v>0</v>
      </c>
      <c r="AQ119" s="1">
        <f t="shared" ca="1" si="106"/>
        <v>0</v>
      </c>
      <c r="AR119" s="1">
        <f t="shared" ca="1" si="106"/>
        <v>0</v>
      </c>
      <c r="AS119" s="1">
        <f t="shared" ca="1" si="106"/>
        <v>0</v>
      </c>
      <c r="AT119" s="1">
        <f t="shared" ca="1" si="106"/>
        <v>0</v>
      </c>
      <c r="AU119" s="1">
        <f t="shared" ca="1" si="106"/>
        <v>0</v>
      </c>
      <c r="AV119" s="1">
        <f t="shared" ca="1" si="106"/>
        <v>0</v>
      </c>
      <c r="AW119" s="1">
        <f t="shared" ca="1" si="106"/>
        <v>0</v>
      </c>
      <c r="AX119" s="1">
        <f t="shared" ca="1" si="106"/>
        <v>0</v>
      </c>
      <c r="AY119" s="1">
        <f t="shared" ca="1" si="106"/>
        <v>0</v>
      </c>
      <c r="AZ119" s="1">
        <f t="shared" ca="1" si="106"/>
        <v>0</v>
      </c>
      <c r="BA119" s="1">
        <f t="shared" ca="1" si="106"/>
        <v>0</v>
      </c>
      <c r="BB119" s="1">
        <f t="shared" ca="1" si="106"/>
        <v>0</v>
      </c>
      <c r="BC119" s="1">
        <f t="shared" ref="BC119" ca="1" si="107">BB121</f>
        <v>0</v>
      </c>
      <c r="BD119" s="1">
        <f t="shared" ref="BD119" ca="1" si="108">BC121</f>
        <v>0</v>
      </c>
      <c r="BE119" s="1">
        <f t="shared" ref="BE119" ca="1" si="109">BD121</f>
        <v>0</v>
      </c>
      <c r="BF119" s="1">
        <f t="shared" ref="BF119" ca="1" si="110">BE121</f>
        <v>0</v>
      </c>
      <c r="BG119" s="1">
        <f t="shared" ref="BG119" ca="1" si="111">BF121</f>
        <v>0</v>
      </c>
      <c r="BH119" s="1">
        <f t="shared" ref="BH119" ca="1" si="112">BG121</f>
        <v>0</v>
      </c>
      <c r="BI119" s="1">
        <f t="shared" ref="BI119" ca="1" si="113">BH121</f>
        <v>0</v>
      </c>
      <c r="BJ119" s="1">
        <f t="shared" ref="BJ119" ca="1" si="114">BI121</f>
        <v>0</v>
      </c>
      <c r="BK119" s="1">
        <f t="shared" ref="BK119" ca="1" si="115">BJ121</f>
        <v>0</v>
      </c>
      <c r="BL119" s="1">
        <f t="shared" ref="BL119" ca="1" si="116">BK121</f>
        <v>0</v>
      </c>
      <c r="BM119" s="1">
        <f t="shared" ref="BM119" ca="1" si="117">BL121</f>
        <v>0</v>
      </c>
      <c r="BN119" s="1">
        <f t="shared" ref="BN119" ca="1" si="118">BM121</f>
        <v>0</v>
      </c>
      <c r="BO119" s="1">
        <f t="shared" ref="BO119" ca="1" si="119">BN121</f>
        <v>0</v>
      </c>
      <c r="BP119" s="1">
        <f t="shared" ref="BP119" ca="1" si="120">BO121</f>
        <v>0</v>
      </c>
      <c r="BQ119" s="1">
        <f t="shared" ref="BQ119" ca="1" si="121">BP121</f>
        <v>0</v>
      </c>
      <c r="BR119" s="1">
        <f t="shared" ref="BR119" ca="1" si="122">BQ121</f>
        <v>0</v>
      </c>
      <c r="BS119" s="1">
        <f t="shared" ref="BS119" ca="1" si="123">BR121</f>
        <v>0</v>
      </c>
      <c r="BT119" s="1">
        <f t="shared" ref="BT119" ca="1" si="124">BS121</f>
        <v>0</v>
      </c>
      <c r="BU119" s="1">
        <f t="shared" ref="BU119" ca="1" si="125">BT121</f>
        <v>0</v>
      </c>
      <c r="BV119" s="1">
        <f t="shared" ref="BV119" ca="1" si="126">BU121</f>
        <v>0</v>
      </c>
      <c r="BW119" s="1">
        <f t="shared" ref="BW119" ca="1" si="127">BV121</f>
        <v>0</v>
      </c>
      <c r="BX119" s="1">
        <f t="shared" ref="BX119" ca="1" si="128">BW121</f>
        <v>0</v>
      </c>
      <c r="BY119" s="1">
        <f t="shared" ref="BY119" ca="1" si="129">BX121</f>
        <v>0</v>
      </c>
      <c r="BZ119" s="1">
        <f t="shared" ref="BZ119" ca="1" si="130">BY121</f>
        <v>0</v>
      </c>
      <c r="CA119" s="1">
        <f t="shared" ref="CA119" ca="1" si="131">BZ121</f>
        <v>0</v>
      </c>
      <c r="CB119" s="1">
        <f t="shared" ref="CB119" ca="1" si="132">CA121</f>
        <v>0</v>
      </c>
      <c r="CC119" s="1">
        <f t="shared" ref="CC119" ca="1" si="133">CB121</f>
        <v>0</v>
      </c>
      <c r="CD119" s="1">
        <f t="shared" ref="CD119" ca="1" si="134">CC121</f>
        <v>0</v>
      </c>
      <c r="CE119" s="1">
        <f t="shared" ref="CE119" ca="1" si="135">CD121</f>
        <v>0</v>
      </c>
      <c r="CF119" s="1">
        <f t="shared" ref="CF119" ca="1" si="136">CE121</f>
        <v>0</v>
      </c>
      <c r="CG119" s="1">
        <f t="shared" ref="CG119" ca="1" si="137">CF121</f>
        <v>0</v>
      </c>
      <c r="CH119" s="1">
        <f t="shared" ref="CH119" ca="1" si="138">CG121</f>
        <v>0</v>
      </c>
      <c r="CI119" s="1">
        <f t="shared" ref="CI119" ca="1" si="139">CH121</f>
        <v>0</v>
      </c>
      <c r="CJ119" s="1">
        <f t="shared" ref="CJ119" ca="1" si="140">CI121</f>
        <v>0</v>
      </c>
      <c r="CK119" s="1">
        <f t="shared" ref="CK119" ca="1" si="141">CJ121</f>
        <v>0</v>
      </c>
      <c r="CL119" s="1">
        <f t="shared" ref="CL119" ca="1" si="142">CK121</f>
        <v>0</v>
      </c>
      <c r="CM119" s="1">
        <f t="shared" ref="CM119" ca="1" si="143">CL121</f>
        <v>0</v>
      </c>
      <c r="CN119" s="1">
        <f t="shared" ref="CN119" ca="1" si="144">CM121</f>
        <v>0</v>
      </c>
      <c r="CO119" s="1">
        <f t="shared" ref="CO119" ca="1" si="145">CN121</f>
        <v>0</v>
      </c>
      <c r="CP119" s="1">
        <f t="shared" ref="CP119" ca="1" si="146">CO121</f>
        <v>0</v>
      </c>
      <c r="CQ119" s="1">
        <f t="shared" ref="CQ119" ca="1" si="147">CP121</f>
        <v>0</v>
      </c>
      <c r="CR119" s="1">
        <f t="shared" ref="CR119" ca="1" si="148">CQ121</f>
        <v>0</v>
      </c>
      <c r="CS119" s="1">
        <f t="shared" ref="CS119" ca="1" si="149">CR121</f>
        <v>0</v>
      </c>
      <c r="CT119" s="1">
        <f t="shared" ref="CT119" ca="1" si="150">CS121</f>
        <v>0</v>
      </c>
      <c r="CU119" s="1">
        <f t="shared" ref="CU119" ca="1" si="151">CT121</f>
        <v>0</v>
      </c>
    </row>
    <row r="120" spans="2:99" x14ac:dyDescent="0.25">
      <c r="B120" s="5" t="s">
        <v>135</v>
      </c>
      <c r="C120" s="129">
        <f>Summary!C28</f>
        <v>5.5E-2</v>
      </c>
      <c r="D120" s="5"/>
      <c r="E120" s="5"/>
      <c r="H120" s="1" t="s">
        <v>229</v>
      </c>
      <c r="I120" s="2">
        <f ca="1">SUM(K120:CU120)</f>
        <v>39548944.953898445</v>
      </c>
      <c r="K120" s="1">
        <f ca="1">MIN(K119,-K91)</f>
        <v>19995</v>
      </c>
      <c r="L120" s="1">
        <f ca="1">MIN(L119,-L91)</f>
        <v>978962.1875</v>
      </c>
      <c r="M120" s="1">
        <f t="shared" ref="M120:BB120" ca="1" si="152">MIN(M119,-M91)</f>
        <v>978962.1875</v>
      </c>
      <c r="N120" s="1">
        <f t="shared" ca="1" si="152"/>
        <v>990787.1875</v>
      </c>
      <c r="O120" s="1">
        <f t="shared" ca="1" si="152"/>
        <v>978962.1875</v>
      </c>
      <c r="P120" s="1">
        <f t="shared" ca="1" si="152"/>
        <v>7764568.4667642713</v>
      </c>
      <c r="Q120" s="1">
        <f t="shared" ca="1" si="152"/>
        <v>635380.03275350935</v>
      </c>
      <c r="R120" s="1">
        <f t="shared" ca="1" si="152"/>
        <v>1330628.8667351126</v>
      </c>
      <c r="S120" s="1">
        <f t="shared" ca="1" si="152"/>
        <v>2575333.4763964131</v>
      </c>
      <c r="T120" s="1">
        <f t="shared" ca="1" si="152"/>
        <v>4477095.5351245375</v>
      </c>
      <c r="U120" s="1">
        <f t="shared" ca="1" si="152"/>
        <v>6935383.4096287284</v>
      </c>
      <c r="V120" s="1">
        <f t="shared" ca="1" si="152"/>
        <v>9649193.2016060837</v>
      </c>
      <c r="W120" s="1">
        <f t="shared" ca="1" si="152"/>
        <v>2233693.2148897927</v>
      </c>
      <c r="X120" s="1">
        <f t="shared" ca="1" si="152"/>
        <v>0</v>
      </c>
      <c r="Y120" s="1">
        <f t="shared" ca="1" si="152"/>
        <v>0</v>
      </c>
      <c r="Z120" s="1">
        <f t="shared" ca="1" si="152"/>
        <v>0</v>
      </c>
      <c r="AA120" s="1">
        <f t="shared" ca="1" si="152"/>
        <v>0</v>
      </c>
      <c r="AB120" s="1">
        <f t="shared" ca="1" si="152"/>
        <v>0</v>
      </c>
      <c r="AC120" s="1">
        <f t="shared" ca="1" si="152"/>
        <v>0</v>
      </c>
      <c r="AD120" s="1">
        <f t="shared" ca="1" si="152"/>
        <v>0</v>
      </c>
      <c r="AE120" s="1">
        <f t="shared" ca="1" si="152"/>
        <v>0</v>
      </c>
      <c r="AF120" s="1">
        <f t="shared" ca="1" si="152"/>
        <v>0</v>
      </c>
      <c r="AG120" s="1">
        <f t="shared" ca="1" si="152"/>
        <v>0</v>
      </c>
      <c r="AH120" s="1">
        <f t="shared" ca="1" si="152"/>
        <v>0</v>
      </c>
      <c r="AI120" s="1">
        <f t="shared" ca="1" si="152"/>
        <v>0</v>
      </c>
      <c r="AJ120" s="1">
        <f t="shared" ca="1" si="152"/>
        <v>0</v>
      </c>
      <c r="AK120" s="1">
        <f t="shared" ca="1" si="152"/>
        <v>0</v>
      </c>
      <c r="AL120" s="1">
        <f t="shared" ca="1" si="152"/>
        <v>0</v>
      </c>
      <c r="AM120" s="1">
        <f t="shared" ca="1" si="152"/>
        <v>0</v>
      </c>
      <c r="AN120" s="1">
        <f t="shared" ca="1" si="152"/>
        <v>0</v>
      </c>
      <c r="AO120" s="1">
        <f t="shared" ca="1" si="152"/>
        <v>0</v>
      </c>
      <c r="AP120" s="1">
        <f t="shared" ca="1" si="152"/>
        <v>0</v>
      </c>
      <c r="AQ120" s="1">
        <f t="shared" ca="1" si="152"/>
        <v>0</v>
      </c>
      <c r="AR120" s="1">
        <f t="shared" ca="1" si="152"/>
        <v>0</v>
      </c>
      <c r="AS120" s="1">
        <f t="shared" ca="1" si="152"/>
        <v>0</v>
      </c>
      <c r="AT120" s="1">
        <f t="shared" ca="1" si="152"/>
        <v>0</v>
      </c>
      <c r="AU120" s="1">
        <f t="shared" ca="1" si="152"/>
        <v>0</v>
      </c>
      <c r="AV120" s="1">
        <f t="shared" ca="1" si="152"/>
        <v>0</v>
      </c>
      <c r="AW120" s="1">
        <f t="shared" ca="1" si="152"/>
        <v>0</v>
      </c>
      <c r="AX120" s="1">
        <f t="shared" ca="1" si="152"/>
        <v>0</v>
      </c>
      <c r="AY120" s="1">
        <f t="shared" ca="1" si="152"/>
        <v>0</v>
      </c>
      <c r="AZ120" s="1">
        <f t="shared" ca="1" si="152"/>
        <v>0</v>
      </c>
      <c r="BA120" s="1">
        <f t="shared" ca="1" si="152"/>
        <v>0</v>
      </c>
      <c r="BB120" s="1">
        <f t="shared" ca="1" si="152"/>
        <v>0</v>
      </c>
      <c r="BC120" s="1">
        <f t="shared" ref="BC120:CA120" ca="1" si="153">MIN(BC119,-BC91)</f>
        <v>0</v>
      </c>
      <c r="BD120" s="1">
        <f t="shared" ca="1" si="153"/>
        <v>0</v>
      </c>
      <c r="BE120" s="1">
        <f t="shared" ca="1" si="153"/>
        <v>0</v>
      </c>
      <c r="BF120" s="1">
        <f t="shared" ca="1" si="153"/>
        <v>0</v>
      </c>
      <c r="BG120" s="1">
        <f t="shared" ca="1" si="153"/>
        <v>0</v>
      </c>
      <c r="BH120" s="1">
        <f t="shared" ca="1" si="153"/>
        <v>0</v>
      </c>
      <c r="BI120" s="1">
        <f t="shared" ca="1" si="153"/>
        <v>0</v>
      </c>
      <c r="BJ120" s="1">
        <f t="shared" ca="1" si="153"/>
        <v>0</v>
      </c>
      <c r="BK120" s="1">
        <f t="shared" ca="1" si="153"/>
        <v>0</v>
      </c>
      <c r="BL120" s="1">
        <f t="shared" ca="1" si="153"/>
        <v>0</v>
      </c>
      <c r="BM120" s="1">
        <f t="shared" ca="1" si="153"/>
        <v>0</v>
      </c>
      <c r="BN120" s="1">
        <f t="shared" ca="1" si="153"/>
        <v>0</v>
      </c>
      <c r="BO120" s="1">
        <f t="shared" ca="1" si="153"/>
        <v>0</v>
      </c>
      <c r="BP120" s="1">
        <f t="shared" ca="1" si="153"/>
        <v>0</v>
      </c>
      <c r="BQ120" s="1">
        <f t="shared" ca="1" si="153"/>
        <v>0</v>
      </c>
      <c r="BR120" s="1">
        <f t="shared" ca="1" si="153"/>
        <v>0</v>
      </c>
      <c r="BS120" s="1">
        <f t="shared" ca="1" si="153"/>
        <v>0</v>
      </c>
      <c r="BT120" s="1">
        <f t="shared" ca="1" si="153"/>
        <v>0</v>
      </c>
      <c r="BU120" s="1">
        <f t="shared" ca="1" si="153"/>
        <v>0</v>
      </c>
      <c r="BV120" s="1">
        <f t="shared" ca="1" si="153"/>
        <v>0</v>
      </c>
      <c r="BW120" s="1">
        <f t="shared" ca="1" si="153"/>
        <v>0</v>
      </c>
      <c r="BX120" s="1">
        <f t="shared" ca="1" si="153"/>
        <v>0</v>
      </c>
      <c r="BY120" s="1">
        <f t="shared" ca="1" si="153"/>
        <v>0</v>
      </c>
      <c r="BZ120" s="1">
        <f t="shared" ca="1" si="153"/>
        <v>0</v>
      </c>
      <c r="CA120" s="1">
        <f t="shared" ca="1" si="153"/>
        <v>0</v>
      </c>
      <c r="CB120" s="1">
        <f t="shared" ref="CB120:CU120" ca="1" si="154">MIN(CB119,-CB91)</f>
        <v>0</v>
      </c>
      <c r="CC120" s="1">
        <f t="shared" ca="1" si="154"/>
        <v>0</v>
      </c>
      <c r="CD120" s="1">
        <f t="shared" ca="1" si="154"/>
        <v>0</v>
      </c>
      <c r="CE120" s="1">
        <f t="shared" ca="1" si="154"/>
        <v>0</v>
      </c>
      <c r="CF120" s="1">
        <f t="shared" ca="1" si="154"/>
        <v>0</v>
      </c>
      <c r="CG120" s="1">
        <f t="shared" ca="1" si="154"/>
        <v>0</v>
      </c>
      <c r="CH120" s="1">
        <f t="shared" ca="1" si="154"/>
        <v>0</v>
      </c>
      <c r="CI120" s="1">
        <f t="shared" ca="1" si="154"/>
        <v>0</v>
      </c>
      <c r="CJ120" s="1">
        <f t="shared" ca="1" si="154"/>
        <v>0</v>
      </c>
      <c r="CK120" s="1">
        <f t="shared" ca="1" si="154"/>
        <v>0</v>
      </c>
      <c r="CL120" s="1">
        <f t="shared" ca="1" si="154"/>
        <v>0</v>
      </c>
      <c r="CM120" s="1">
        <f t="shared" ca="1" si="154"/>
        <v>0</v>
      </c>
      <c r="CN120" s="1">
        <f t="shared" ca="1" si="154"/>
        <v>0</v>
      </c>
      <c r="CO120" s="1">
        <f t="shared" ca="1" si="154"/>
        <v>0</v>
      </c>
      <c r="CP120" s="1">
        <f t="shared" ca="1" si="154"/>
        <v>0</v>
      </c>
      <c r="CQ120" s="1">
        <f t="shared" ca="1" si="154"/>
        <v>0</v>
      </c>
      <c r="CR120" s="1">
        <f t="shared" ca="1" si="154"/>
        <v>0</v>
      </c>
      <c r="CS120" s="1">
        <f t="shared" ca="1" si="154"/>
        <v>0</v>
      </c>
      <c r="CT120" s="1">
        <f t="shared" ca="1" si="154"/>
        <v>0</v>
      </c>
      <c r="CU120" s="1">
        <f t="shared" ca="1" si="154"/>
        <v>0</v>
      </c>
    </row>
    <row r="121" spans="2:99" x14ac:dyDescent="0.25">
      <c r="B121" s="5"/>
      <c r="C121" s="5"/>
      <c r="D121" s="5"/>
      <c r="E121" s="5"/>
      <c r="H121" s="1" t="s">
        <v>230</v>
      </c>
      <c r="K121" s="1">
        <f ca="1">K119-K120</f>
        <v>39528949.953898445</v>
      </c>
      <c r="L121" s="1">
        <f ca="1">L119-L120</f>
        <v>38549987.766398445</v>
      </c>
      <c r="M121" s="1">
        <f t="shared" ref="M121:BB121" ca="1" si="155">M119-M120</f>
        <v>37571025.578898445</v>
      </c>
      <c r="N121" s="1">
        <f t="shared" ca="1" si="155"/>
        <v>36580238.391398445</v>
      </c>
      <c r="O121" s="1">
        <f t="shared" ca="1" si="155"/>
        <v>35601276.203898445</v>
      </c>
      <c r="P121" s="1">
        <f t="shared" ca="1" si="155"/>
        <v>27836707.737134174</v>
      </c>
      <c r="Q121" s="1">
        <f t="shared" ca="1" si="155"/>
        <v>27201327.704380665</v>
      </c>
      <c r="R121" s="1">
        <f t="shared" ca="1" si="155"/>
        <v>25870698.837645553</v>
      </c>
      <c r="S121" s="1">
        <f t="shared" ca="1" si="155"/>
        <v>23295365.361249141</v>
      </c>
      <c r="T121" s="1">
        <f t="shared" ca="1" si="155"/>
        <v>18818269.826124605</v>
      </c>
      <c r="U121" s="1">
        <f t="shared" ca="1" si="155"/>
        <v>11882886.416495876</v>
      </c>
      <c r="V121" s="1">
        <f t="shared" ca="1" si="155"/>
        <v>2233693.2148897927</v>
      </c>
      <c r="W121" s="1">
        <f t="shared" ca="1" si="155"/>
        <v>0</v>
      </c>
      <c r="X121" s="1">
        <f t="shared" ca="1" si="155"/>
        <v>0</v>
      </c>
      <c r="Y121" s="1">
        <f t="shared" ca="1" si="155"/>
        <v>0</v>
      </c>
      <c r="Z121" s="1">
        <f t="shared" ca="1" si="155"/>
        <v>0</v>
      </c>
      <c r="AA121" s="1">
        <f t="shared" ca="1" si="155"/>
        <v>0</v>
      </c>
      <c r="AB121" s="1">
        <f t="shared" ca="1" si="155"/>
        <v>0</v>
      </c>
      <c r="AC121" s="1">
        <f t="shared" ca="1" si="155"/>
        <v>0</v>
      </c>
      <c r="AD121" s="1">
        <f t="shared" ca="1" si="155"/>
        <v>0</v>
      </c>
      <c r="AE121" s="1">
        <f t="shared" ca="1" si="155"/>
        <v>0</v>
      </c>
      <c r="AF121" s="1">
        <f t="shared" ca="1" si="155"/>
        <v>0</v>
      </c>
      <c r="AG121" s="1">
        <f t="shared" ca="1" si="155"/>
        <v>0</v>
      </c>
      <c r="AH121" s="1">
        <f t="shared" ca="1" si="155"/>
        <v>0</v>
      </c>
      <c r="AI121" s="1">
        <f t="shared" ca="1" si="155"/>
        <v>0</v>
      </c>
      <c r="AJ121" s="1">
        <f t="shared" ca="1" si="155"/>
        <v>0</v>
      </c>
      <c r="AK121" s="1">
        <f t="shared" ca="1" si="155"/>
        <v>0</v>
      </c>
      <c r="AL121" s="1">
        <f t="shared" ca="1" si="155"/>
        <v>0</v>
      </c>
      <c r="AM121" s="1">
        <f t="shared" ca="1" si="155"/>
        <v>0</v>
      </c>
      <c r="AN121" s="1">
        <f t="shared" ca="1" si="155"/>
        <v>0</v>
      </c>
      <c r="AO121" s="1">
        <f t="shared" ca="1" si="155"/>
        <v>0</v>
      </c>
      <c r="AP121" s="1">
        <f t="shared" ca="1" si="155"/>
        <v>0</v>
      </c>
      <c r="AQ121" s="1">
        <f t="shared" ca="1" si="155"/>
        <v>0</v>
      </c>
      <c r="AR121" s="1">
        <f t="shared" ca="1" si="155"/>
        <v>0</v>
      </c>
      <c r="AS121" s="1">
        <f t="shared" ca="1" si="155"/>
        <v>0</v>
      </c>
      <c r="AT121" s="1">
        <f t="shared" ca="1" si="155"/>
        <v>0</v>
      </c>
      <c r="AU121" s="1">
        <f t="shared" ca="1" si="155"/>
        <v>0</v>
      </c>
      <c r="AV121" s="1">
        <f t="shared" ca="1" si="155"/>
        <v>0</v>
      </c>
      <c r="AW121" s="1">
        <f t="shared" ca="1" si="155"/>
        <v>0</v>
      </c>
      <c r="AX121" s="1">
        <f t="shared" ca="1" si="155"/>
        <v>0</v>
      </c>
      <c r="AY121" s="1">
        <f t="shared" ca="1" si="155"/>
        <v>0</v>
      </c>
      <c r="AZ121" s="1">
        <f t="shared" ca="1" si="155"/>
        <v>0</v>
      </c>
      <c r="BA121" s="1">
        <f t="shared" ca="1" si="155"/>
        <v>0</v>
      </c>
      <c r="BB121" s="1">
        <f t="shared" ca="1" si="155"/>
        <v>0</v>
      </c>
      <c r="BC121" s="1">
        <f t="shared" ref="BC121:CA121" ca="1" si="156">BC119-BC120</f>
        <v>0</v>
      </c>
      <c r="BD121" s="1">
        <f t="shared" ca="1" si="156"/>
        <v>0</v>
      </c>
      <c r="BE121" s="1">
        <f t="shared" ca="1" si="156"/>
        <v>0</v>
      </c>
      <c r="BF121" s="1">
        <f t="shared" ca="1" si="156"/>
        <v>0</v>
      </c>
      <c r="BG121" s="1">
        <f t="shared" ca="1" si="156"/>
        <v>0</v>
      </c>
      <c r="BH121" s="1">
        <f t="shared" ca="1" si="156"/>
        <v>0</v>
      </c>
      <c r="BI121" s="1">
        <f t="shared" ca="1" si="156"/>
        <v>0</v>
      </c>
      <c r="BJ121" s="1">
        <f t="shared" ca="1" si="156"/>
        <v>0</v>
      </c>
      <c r="BK121" s="1">
        <f t="shared" ca="1" si="156"/>
        <v>0</v>
      </c>
      <c r="BL121" s="1">
        <f t="shared" ca="1" si="156"/>
        <v>0</v>
      </c>
      <c r="BM121" s="1">
        <f t="shared" ca="1" si="156"/>
        <v>0</v>
      </c>
      <c r="BN121" s="1">
        <f t="shared" ca="1" si="156"/>
        <v>0</v>
      </c>
      <c r="BO121" s="1">
        <f t="shared" ca="1" si="156"/>
        <v>0</v>
      </c>
      <c r="BP121" s="1">
        <f t="shared" ca="1" si="156"/>
        <v>0</v>
      </c>
      <c r="BQ121" s="1">
        <f t="shared" ca="1" si="156"/>
        <v>0</v>
      </c>
      <c r="BR121" s="1">
        <f t="shared" ca="1" si="156"/>
        <v>0</v>
      </c>
      <c r="BS121" s="1">
        <f t="shared" ca="1" si="156"/>
        <v>0</v>
      </c>
      <c r="BT121" s="1">
        <f t="shared" ca="1" si="156"/>
        <v>0</v>
      </c>
      <c r="BU121" s="1">
        <f t="shared" ca="1" si="156"/>
        <v>0</v>
      </c>
      <c r="BV121" s="1">
        <f t="shared" ca="1" si="156"/>
        <v>0</v>
      </c>
      <c r="BW121" s="1">
        <f t="shared" ca="1" si="156"/>
        <v>0</v>
      </c>
      <c r="BX121" s="1">
        <f t="shared" ca="1" si="156"/>
        <v>0</v>
      </c>
      <c r="BY121" s="1">
        <f t="shared" ca="1" si="156"/>
        <v>0</v>
      </c>
      <c r="BZ121" s="1">
        <f t="shared" ca="1" si="156"/>
        <v>0</v>
      </c>
      <c r="CA121" s="1">
        <f t="shared" ca="1" si="156"/>
        <v>0</v>
      </c>
      <c r="CB121" s="1">
        <f t="shared" ref="CB121:CU121" ca="1" si="157">CB119-CB120</f>
        <v>0</v>
      </c>
      <c r="CC121" s="1">
        <f t="shared" ca="1" si="157"/>
        <v>0</v>
      </c>
      <c r="CD121" s="1">
        <f t="shared" ca="1" si="157"/>
        <v>0</v>
      </c>
      <c r="CE121" s="1">
        <f t="shared" ca="1" si="157"/>
        <v>0</v>
      </c>
      <c r="CF121" s="1">
        <f t="shared" ca="1" si="157"/>
        <v>0</v>
      </c>
      <c r="CG121" s="1">
        <f t="shared" ca="1" si="157"/>
        <v>0</v>
      </c>
      <c r="CH121" s="1">
        <f t="shared" ca="1" si="157"/>
        <v>0</v>
      </c>
      <c r="CI121" s="1">
        <f t="shared" ca="1" si="157"/>
        <v>0</v>
      </c>
      <c r="CJ121" s="1">
        <f t="shared" ca="1" si="157"/>
        <v>0</v>
      </c>
      <c r="CK121" s="1">
        <f t="shared" ca="1" si="157"/>
        <v>0</v>
      </c>
      <c r="CL121" s="1">
        <f t="shared" ca="1" si="157"/>
        <v>0</v>
      </c>
      <c r="CM121" s="1">
        <f t="shared" ca="1" si="157"/>
        <v>0</v>
      </c>
      <c r="CN121" s="1">
        <f t="shared" ca="1" si="157"/>
        <v>0</v>
      </c>
      <c r="CO121" s="1">
        <f t="shared" ca="1" si="157"/>
        <v>0</v>
      </c>
      <c r="CP121" s="1">
        <f t="shared" ca="1" si="157"/>
        <v>0</v>
      </c>
      <c r="CQ121" s="1">
        <f t="shared" ca="1" si="157"/>
        <v>0</v>
      </c>
      <c r="CR121" s="1">
        <f t="shared" ca="1" si="157"/>
        <v>0</v>
      </c>
      <c r="CS121" s="1">
        <f t="shared" ca="1" si="157"/>
        <v>0</v>
      </c>
      <c r="CT121" s="1">
        <f t="shared" ca="1" si="157"/>
        <v>0</v>
      </c>
      <c r="CU121" s="1">
        <f t="shared" ca="1" si="157"/>
        <v>0</v>
      </c>
    </row>
    <row r="122" spans="2:99" x14ac:dyDescent="0.25">
      <c r="B122" s="5" t="s">
        <v>231</v>
      </c>
      <c r="C122" s="5">
        <f ca="1">C119*E91</f>
        <v>81195377.546101555</v>
      </c>
      <c r="D122" s="5"/>
      <c r="E122" s="5"/>
      <c r="H122" s="1" t="s">
        <v>232</v>
      </c>
      <c r="K122" s="1">
        <f ca="1">SUM($K$120:K120)</f>
        <v>19995</v>
      </c>
      <c r="L122" s="1">
        <f ca="1">SUM($K$120:L120)</f>
        <v>998957.1875</v>
      </c>
      <c r="M122" s="1">
        <f ca="1">SUM($K$120:M120)</f>
        <v>1977919.375</v>
      </c>
      <c r="N122" s="1">
        <f ca="1">SUM($K$120:N120)</f>
        <v>2968706.5625</v>
      </c>
      <c r="O122" s="1">
        <f ca="1">SUM($K$120:O120)</f>
        <v>3947668.75</v>
      </c>
      <c r="P122" s="1">
        <f ca="1">SUM($K$120:P120)</f>
        <v>11712237.216764271</v>
      </c>
      <c r="Q122" s="1">
        <f ca="1">SUM($K$120:Q120)</f>
        <v>12347617.24951778</v>
      </c>
      <c r="R122" s="1">
        <f ca="1">SUM($K$120:R120)</f>
        <v>13678246.116252892</v>
      </c>
      <c r="S122" s="1">
        <f ca="1">SUM($K$120:S120)</f>
        <v>16253579.592649305</v>
      </c>
      <c r="T122" s="1">
        <f ca="1">SUM($K$120:T120)</f>
        <v>20730675.127773844</v>
      </c>
      <c r="U122" s="1">
        <f ca="1">SUM($K$120:U120)</f>
        <v>27666058.53740257</v>
      </c>
      <c r="V122" s="1">
        <f ca="1">SUM($K$120:V120)</f>
        <v>37315251.73900865</v>
      </c>
      <c r="W122" s="1">
        <f ca="1">SUM($K$120:W120)</f>
        <v>39548944.953898445</v>
      </c>
      <c r="X122" s="1">
        <f ca="1">SUM($K$120:X120)</f>
        <v>39548944.953898445</v>
      </c>
      <c r="Y122" s="1">
        <f ca="1">SUM($K$120:Y120)</f>
        <v>39548944.953898445</v>
      </c>
      <c r="Z122" s="1">
        <f ca="1">SUM($K$120:Z120)</f>
        <v>39548944.953898445</v>
      </c>
      <c r="AA122" s="1">
        <f ca="1">SUM($K$120:AA120)</f>
        <v>39548944.953898445</v>
      </c>
      <c r="AB122" s="1">
        <f ca="1">SUM($K$120:AB120)</f>
        <v>39548944.953898445</v>
      </c>
      <c r="AC122" s="1">
        <f ca="1">SUM($K$120:AC120)</f>
        <v>39548944.953898445</v>
      </c>
      <c r="AD122" s="1">
        <f ca="1">SUM($K$120:AD120)</f>
        <v>39548944.953898445</v>
      </c>
      <c r="AE122" s="1">
        <f ca="1">SUM($K$120:AE120)</f>
        <v>39548944.953898445</v>
      </c>
      <c r="AF122" s="1">
        <f ca="1">SUM($K$120:AF120)</f>
        <v>39548944.953898445</v>
      </c>
      <c r="AG122" s="1">
        <f ca="1">SUM($K$120:AG120)</f>
        <v>39548944.953898445</v>
      </c>
      <c r="AH122" s="1">
        <f ca="1">SUM($K$120:AH120)</f>
        <v>39548944.953898445</v>
      </c>
      <c r="AI122" s="1">
        <f ca="1">SUM($K$120:AI120)</f>
        <v>39548944.953898445</v>
      </c>
      <c r="AJ122" s="1">
        <f ca="1">SUM($K$120:AJ120)</f>
        <v>39548944.953898445</v>
      </c>
      <c r="AK122" s="1">
        <f ca="1">SUM($K$120:AK120)</f>
        <v>39548944.953898445</v>
      </c>
      <c r="AL122" s="1">
        <f ca="1">SUM($K$120:AL120)</f>
        <v>39548944.953898445</v>
      </c>
      <c r="AM122" s="1">
        <f ca="1">SUM($K$120:AM120)</f>
        <v>39548944.953898445</v>
      </c>
      <c r="AN122" s="1">
        <f ca="1">SUM($K$120:AN120)</f>
        <v>39548944.953898445</v>
      </c>
      <c r="AO122" s="1">
        <f ca="1">SUM($K$120:AO120)</f>
        <v>39548944.953898445</v>
      </c>
      <c r="AP122" s="1">
        <f ca="1">SUM($K$120:AP120)</f>
        <v>39548944.953898445</v>
      </c>
      <c r="AQ122" s="1">
        <f ca="1">SUM($K$120:AQ120)</f>
        <v>39548944.953898445</v>
      </c>
      <c r="AR122" s="1">
        <f ca="1">SUM($K$120:AR120)</f>
        <v>39548944.953898445</v>
      </c>
      <c r="AS122" s="1">
        <f ca="1">SUM($K$120:AS120)</f>
        <v>39548944.953898445</v>
      </c>
      <c r="AT122" s="1">
        <f ca="1">SUM($K$120:AT120)</f>
        <v>39548944.953898445</v>
      </c>
      <c r="AU122" s="1">
        <f ca="1">SUM($K$120:AU120)</f>
        <v>39548944.953898445</v>
      </c>
      <c r="AV122" s="1">
        <f ca="1">SUM($K$120:AV120)</f>
        <v>39548944.953898445</v>
      </c>
      <c r="AW122" s="1">
        <f ca="1">SUM($K$120:AW120)</f>
        <v>39548944.953898445</v>
      </c>
      <c r="AX122" s="1">
        <f ca="1">SUM($K$120:AX120)</f>
        <v>39548944.953898445</v>
      </c>
      <c r="AY122" s="1">
        <f ca="1">SUM($K$120:AY120)</f>
        <v>39548944.953898445</v>
      </c>
      <c r="AZ122" s="1">
        <f ca="1">SUM($K$120:AZ120)</f>
        <v>39548944.953898445</v>
      </c>
      <c r="BA122" s="1">
        <f ca="1">SUM($K$120:BA120)</f>
        <v>39548944.953898445</v>
      </c>
      <c r="BB122" s="1">
        <f ca="1">SUM($K$120:BB120)</f>
        <v>39548944.953898445</v>
      </c>
      <c r="BC122" s="1">
        <f ca="1">SUM($K$120:BC120)</f>
        <v>39548944.953898445</v>
      </c>
      <c r="BD122" s="1">
        <f ca="1">SUM($K$120:BD120)</f>
        <v>39548944.953898445</v>
      </c>
      <c r="BE122" s="1">
        <f ca="1">SUM($K$120:BE120)</f>
        <v>39548944.953898445</v>
      </c>
      <c r="BF122" s="1">
        <f ca="1">SUM($K$120:BF120)</f>
        <v>39548944.953898445</v>
      </c>
      <c r="BG122" s="1">
        <f ca="1">SUM($K$120:BG120)</f>
        <v>39548944.953898445</v>
      </c>
      <c r="BH122" s="1">
        <f ca="1">SUM($K$120:BH120)</f>
        <v>39548944.953898445</v>
      </c>
      <c r="BI122" s="1">
        <f ca="1">SUM($K$120:BI120)</f>
        <v>39548944.953898445</v>
      </c>
      <c r="BJ122" s="1">
        <f ca="1">SUM($K$120:BJ120)</f>
        <v>39548944.953898445</v>
      </c>
      <c r="BK122" s="1">
        <f ca="1">SUM($K$120:BK120)</f>
        <v>39548944.953898445</v>
      </c>
      <c r="BL122" s="1">
        <f ca="1">SUM($K$120:BL120)</f>
        <v>39548944.953898445</v>
      </c>
      <c r="BM122" s="1">
        <f ca="1">SUM($K$120:BM120)</f>
        <v>39548944.953898445</v>
      </c>
      <c r="BN122" s="1">
        <f ca="1">SUM($K$120:BN120)</f>
        <v>39548944.953898445</v>
      </c>
      <c r="BO122" s="1">
        <f ca="1">SUM($K$120:BO120)</f>
        <v>39548944.953898445</v>
      </c>
      <c r="BP122" s="1">
        <f ca="1">SUM($K$120:BP120)</f>
        <v>39548944.953898445</v>
      </c>
      <c r="BQ122" s="1">
        <f ca="1">SUM($K$120:BQ120)</f>
        <v>39548944.953898445</v>
      </c>
      <c r="BR122" s="1">
        <f ca="1">SUM($K$120:BR120)</f>
        <v>39548944.953898445</v>
      </c>
      <c r="BS122" s="1">
        <f ca="1">SUM($K$120:BS120)</f>
        <v>39548944.953898445</v>
      </c>
      <c r="BT122" s="1">
        <f ca="1">SUM($K$120:BT120)</f>
        <v>39548944.953898445</v>
      </c>
      <c r="BU122" s="1">
        <f ca="1">SUM($K$120:BU120)</f>
        <v>39548944.953898445</v>
      </c>
      <c r="BV122" s="1">
        <f ca="1">SUM($K$120:BV120)</f>
        <v>39548944.953898445</v>
      </c>
      <c r="BW122" s="1">
        <f ca="1">SUM($K$120:BW120)</f>
        <v>39548944.953898445</v>
      </c>
      <c r="BX122" s="1">
        <f ca="1">SUM($K$120:BX120)</f>
        <v>39548944.953898445</v>
      </c>
      <c r="BY122" s="1">
        <f ca="1">SUM($K$120:BY120)</f>
        <v>39548944.953898445</v>
      </c>
      <c r="BZ122" s="1">
        <f ca="1">SUM($K$120:BZ120)</f>
        <v>39548944.953898445</v>
      </c>
      <c r="CA122" s="1">
        <f ca="1">SUM($K$120:CA120)</f>
        <v>39548944.953898445</v>
      </c>
      <c r="CB122" s="1">
        <f ca="1">SUM($K$120:CB120)</f>
        <v>39548944.953898445</v>
      </c>
      <c r="CC122" s="1">
        <f ca="1">SUM($K$120:CC120)</f>
        <v>39548944.953898445</v>
      </c>
      <c r="CD122" s="1">
        <f ca="1">SUM($K$120:CD120)</f>
        <v>39548944.953898445</v>
      </c>
      <c r="CE122" s="1">
        <f ca="1">SUM($K$120:CE120)</f>
        <v>39548944.953898445</v>
      </c>
      <c r="CF122" s="1">
        <f ca="1">SUM($K$120:CF120)</f>
        <v>39548944.953898445</v>
      </c>
      <c r="CG122" s="1">
        <f ca="1">SUM($K$120:CG120)</f>
        <v>39548944.953898445</v>
      </c>
      <c r="CH122" s="1">
        <f ca="1">SUM($K$120:CH120)</f>
        <v>39548944.953898445</v>
      </c>
      <c r="CI122" s="1">
        <f ca="1">SUM($K$120:CI120)</f>
        <v>39548944.953898445</v>
      </c>
      <c r="CJ122" s="1">
        <f ca="1">SUM($K$120:CJ120)</f>
        <v>39548944.953898445</v>
      </c>
      <c r="CK122" s="1">
        <f ca="1">SUM($K$120:CK120)</f>
        <v>39548944.953898445</v>
      </c>
      <c r="CL122" s="1">
        <f ca="1">SUM($K$120:CL120)</f>
        <v>39548944.953898445</v>
      </c>
      <c r="CM122" s="1">
        <f ca="1">SUM($K$120:CM120)</f>
        <v>39548944.953898445</v>
      </c>
      <c r="CN122" s="1">
        <f ca="1">SUM($K$120:CN120)</f>
        <v>39548944.953898445</v>
      </c>
      <c r="CO122" s="1">
        <f ca="1">SUM($K$120:CO120)</f>
        <v>39548944.953898445</v>
      </c>
      <c r="CP122" s="1">
        <f ca="1">SUM($K$120:CP120)</f>
        <v>39548944.953898445</v>
      </c>
      <c r="CQ122" s="1">
        <f ca="1">SUM($K$120:CQ120)</f>
        <v>39548944.953898445</v>
      </c>
      <c r="CR122" s="1">
        <f ca="1">SUM($K$120:CR120)</f>
        <v>39548944.953898445</v>
      </c>
      <c r="CS122" s="1">
        <f ca="1">SUM($K$120:CS120)</f>
        <v>39548944.953898445</v>
      </c>
      <c r="CT122" s="1">
        <f ca="1">SUM($K$120:CT120)</f>
        <v>39548944.953898445</v>
      </c>
      <c r="CU122" s="1">
        <f ca="1">SUM($K$120:CU120)</f>
        <v>39548944.953898445</v>
      </c>
    </row>
    <row r="123" spans="2:99" x14ac:dyDescent="0.25">
      <c r="B123" s="5" t="s">
        <v>233</v>
      </c>
      <c r="C123" s="5">
        <f ca="1">MAX(K128:BC128)</f>
        <v>84003296.930000007</v>
      </c>
      <c r="D123" s="5"/>
      <c r="E123" s="5"/>
    </row>
    <row r="124" spans="2:99" x14ac:dyDescent="0.25">
      <c r="H124" s="2" t="s">
        <v>234</v>
      </c>
    </row>
    <row r="125" spans="2:99" x14ac:dyDescent="0.25">
      <c r="H125" s="1" t="s">
        <v>147</v>
      </c>
      <c r="K125" s="1">
        <f ca="1">C122</f>
        <v>81195377.546101555</v>
      </c>
      <c r="L125" s="1">
        <f ca="1">K127</f>
        <v>81195377.546101555</v>
      </c>
      <c r="M125" s="1">
        <f t="shared" ref="M125:BB125" ca="1" si="158">L127</f>
        <v>81195377.546101555</v>
      </c>
      <c r="N125" s="1">
        <f t="shared" ca="1" si="158"/>
        <v>81195377.546101555</v>
      </c>
      <c r="O125" s="1">
        <f t="shared" ca="1" si="158"/>
        <v>81195377.546101555</v>
      </c>
      <c r="P125" s="1">
        <f t="shared" ca="1" si="158"/>
        <v>81195377.546101555</v>
      </c>
      <c r="Q125" s="1">
        <f t="shared" ca="1" si="158"/>
        <v>81195377.546101555</v>
      </c>
      <c r="R125" s="1">
        <f t="shared" ca="1" si="158"/>
        <v>81195377.546101555</v>
      </c>
      <c r="S125" s="1">
        <f t="shared" ca="1" si="158"/>
        <v>81195377.546101555</v>
      </c>
      <c r="T125" s="1">
        <f t="shared" ca="1" si="158"/>
        <v>81195377.546101555</v>
      </c>
      <c r="U125" s="1">
        <f t="shared" ca="1" si="158"/>
        <v>81195377.546101555</v>
      </c>
      <c r="V125" s="1">
        <f t="shared" ca="1" si="158"/>
        <v>81195377.546101555</v>
      </c>
      <c r="W125" s="1">
        <f t="shared" ca="1" si="158"/>
        <v>81195377.546101555</v>
      </c>
      <c r="X125" s="1">
        <f t="shared" ca="1" si="158"/>
        <v>71384152.23521699</v>
      </c>
      <c r="Y125" s="1">
        <f t="shared" ca="1" si="158"/>
        <v>57959189.375000007</v>
      </c>
      <c r="Z125" s="1">
        <f t="shared" ca="1" si="158"/>
        <v>44534226.514783017</v>
      </c>
      <c r="AA125" s="1">
        <f t="shared" ca="1" si="158"/>
        <v>32496832.989008661</v>
      </c>
      <c r="AB125" s="1">
        <f t="shared" ca="1" si="158"/>
        <v>22847639.787402578</v>
      </c>
      <c r="AC125" s="1">
        <f t="shared" ca="1" si="158"/>
        <v>15912256.377773838</v>
      </c>
      <c r="AD125" s="1">
        <f t="shared" ca="1" si="158"/>
        <v>11427635.842649305</v>
      </c>
      <c r="AE125" s="1">
        <f t="shared" ca="1" si="158"/>
        <v>8852302.3662528973</v>
      </c>
      <c r="AF125" s="1">
        <f t="shared" ca="1" si="158"/>
        <v>6177923.4995177854</v>
      </c>
      <c r="AG125" s="1">
        <f t="shared" ca="1" si="158"/>
        <v>4206318.4667642787</v>
      </c>
      <c r="AH125" s="1">
        <f t="shared" ca="1" si="158"/>
        <v>0</v>
      </c>
      <c r="AI125" s="1">
        <f t="shared" ca="1" si="158"/>
        <v>0</v>
      </c>
      <c r="AJ125" s="1">
        <f t="shared" ca="1" si="158"/>
        <v>0</v>
      </c>
      <c r="AK125" s="1">
        <f t="shared" ca="1" si="158"/>
        <v>0</v>
      </c>
      <c r="AL125" s="1">
        <f t="shared" ca="1" si="158"/>
        <v>0</v>
      </c>
      <c r="AM125" s="1">
        <f t="shared" ca="1" si="158"/>
        <v>0</v>
      </c>
      <c r="AN125" s="1">
        <f t="shared" ca="1" si="158"/>
        <v>0</v>
      </c>
      <c r="AO125" s="1">
        <f t="shared" ca="1" si="158"/>
        <v>0</v>
      </c>
      <c r="AP125" s="1">
        <f t="shared" ca="1" si="158"/>
        <v>0</v>
      </c>
      <c r="AQ125" s="1">
        <f t="shared" ca="1" si="158"/>
        <v>0</v>
      </c>
      <c r="AR125" s="1">
        <f t="shared" ca="1" si="158"/>
        <v>0</v>
      </c>
      <c r="AS125" s="1">
        <f t="shared" ca="1" si="158"/>
        <v>0</v>
      </c>
      <c r="AT125" s="1">
        <f t="shared" ca="1" si="158"/>
        <v>0</v>
      </c>
      <c r="AU125" s="1">
        <f t="shared" ca="1" si="158"/>
        <v>0</v>
      </c>
      <c r="AV125" s="1">
        <f t="shared" ca="1" si="158"/>
        <v>0</v>
      </c>
      <c r="AW125" s="1">
        <f t="shared" ca="1" si="158"/>
        <v>0</v>
      </c>
      <c r="AX125" s="1">
        <f t="shared" ca="1" si="158"/>
        <v>0</v>
      </c>
      <c r="AY125" s="1">
        <f t="shared" ca="1" si="158"/>
        <v>0</v>
      </c>
      <c r="AZ125" s="1">
        <f t="shared" ca="1" si="158"/>
        <v>0</v>
      </c>
      <c r="BA125" s="1">
        <f t="shared" ca="1" si="158"/>
        <v>0</v>
      </c>
      <c r="BB125" s="1">
        <f t="shared" ca="1" si="158"/>
        <v>0</v>
      </c>
      <c r="BC125" s="1">
        <f t="shared" ref="BC125" ca="1" si="159">BB127</f>
        <v>0</v>
      </c>
      <c r="BD125" s="1">
        <f t="shared" ref="BD125" ca="1" si="160">BC127</f>
        <v>0</v>
      </c>
      <c r="BE125" s="1">
        <f t="shared" ref="BE125" ca="1" si="161">BD127</f>
        <v>0</v>
      </c>
      <c r="BF125" s="1">
        <f t="shared" ref="BF125" ca="1" si="162">BE127</f>
        <v>0</v>
      </c>
      <c r="BG125" s="1">
        <f t="shared" ref="BG125" ca="1" si="163">BF127</f>
        <v>0</v>
      </c>
      <c r="BH125" s="1">
        <f t="shared" ref="BH125" ca="1" si="164">BG127</f>
        <v>0</v>
      </c>
      <c r="BI125" s="1">
        <f t="shared" ref="BI125" ca="1" si="165">BH127</f>
        <v>0</v>
      </c>
      <c r="BJ125" s="1">
        <f t="shared" ref="BJ125" ca="1" si="166">BI127</f>
        <v>0</v>
      </c>
      <c r="BK125" s="1">
        <f t="shared" ref="BK125" ca="1" si="167">BJ127</f>
        <v>0</v>
      </c>
      <c r="BL125" s="1">
        <f t="shared" ref="BL125" ca="1" si="168">BK127</f>
        <v>0</v>
      </c>
      <c r="BM125" s="1">
        <f t="shared" ref="BM125" ca="1" si="169">BL127</f>
        <v>0</v>
      </c>
      <c r="BN125" s="1">
        <f t="shared" ref="BN125" ca="1" si="170">BM127</f>
        <v>0</v>
      </c>
      <c r="BO125" s="1">
        <f t="shared" ref="BO125" ca="1" si="171">BN127</f>
        <v>0</v>
      </c>
      <c r="BP125" s="1">
        <f t="shared" ref="BP125" ca="1" si="172">BO127</f>
        <v>0</v>
      </c>
      <c r="BQ125" s="1">
        <f t="shared" ref="BQ125" ca="1" si="173">BP127</f>
        <v>0</v>
      </c>
      <c r="BR125" s="1">
        <f t="shared" ref="BR125" ca="1" si="174">BQ127</f>
        <v>0</v>
      </c>
      <c r="BS125" s="1">
        <f t="shared" ref="BS125" ca="1" si="175">BR127</f>
        <v>0</v>
      </c>
      <c r="BT125" s="1">
        <f t="shared" ref="BT125" ca="1" si="176">BS127</f>
        <v>0</v>
      </c>
      <c r="BU125" s="1">
        <f t="shared" ref="BU125" ca="1" si="177">BT127</f>
        <v>0</v>
      </c>
      <c r="BV125" s="1">
        <f t="shared" ref="BV125" ca="1" si="178">BU127</f>
        <v>0</v>
      </c>
      <c r="BW125" s="1">
        <f t="shared" ref="BW125" ca="1" si="179">BV127</f>
        <v>0</v>
      </c>
      <c r="BX125" s="1">
        <f t="shared" ref="BX125" ca="1" si="180">BW127</f>
        <v>0</v>
      </c>
      <c r="BY125" s="1">
        <f t="shared" ref="BY125" ca="1" si="181">BX127</f>
        <v>0</v>
      </c>
      <c r="BZ125" s="1">
        <f t="shared" ref="BZ125" ca="1" si="182">BY127</f>
        <v>0</v>
      </c>
      <c r="CA125" s="1">
        <f t="shared" ref="CA125" ca="1" si="183">BZ127</f>
        <v>0</v>
      </c>
      <c r="CB125" s="1">
        <f t="shared" ref="CB125" ca="1" si="184">CA127</f>
        <v>0</v>
      </c>
      <c r="CC125" s="1">
        <f t="shared" ref="CC125" ca="1" si="185">CB127</f>
        <v>0</v>
      </c>
      <c r="CD125" s="1">
        <f t="shared" ref="CD125" ca="1" si="186">CC127</f>
        <v>0</v>
      </c>
      <c r="CE125" s="1">
        <f t="shared" ref="CE125" ca="1" si="187">CD127</f>
        <v>0</v>
      </c>
      <c r="CF125" s="1">
        <f t="shared" ref="CF125" ca="1" si="188">CE127</f>
        <v>0</v>
      </c>
      <c r="CG125" s="1">
        <f t="shared" ref="CG125" ca="1" si="189">CF127</f>
        <v>0</v>
      </c>
      <c r="CH125" s="1">
        <f t="shared" ref="CH125" ca="1" si="190">CG127</f>
        <v>0</v>
      </c>
      <c r="CI125" s="1">
        <f t="shared" ref="CI125" ca="1" si="191">CH127</f>
        <v>0</v>
      </c>
      <c r="CJ125" s="1">
        <f t="shared" ref="CJ125" ca="1" si="192">CI127</f>
        <v>0</v>
      </c>
      <c r="CK125" s="1">
        <f t="shared" ref="CK125" ca="1" si="193">CJ127</f>
        <v>0</v>
      </c>
      <c r="CL125" s="1">
        <f t="shared" ref="CL125" ca="1" si="194">CK127</f>
        <v>0</v>
      </c>
      <c r="CM125" s="1">
        <f t="shared" ref="CM125" ca="1" si="195">CL127</f>
        <v>0</v>
      </c>
      <c r="CN125" s="1">
        <f t="shared" ref="CN125" ca="1" si="196">CM127</f>
        <v>0</v>
      </c>
      <c r="CO125" s="1">
        <f t="shared" ref="CO125" ca="1" si="197">CN127</f>
        <v>0</v>
      </c>
      <c r="CP125" s="1">
        <f t="shared" ref="CP125" ca="1" si="198">CO127</f>
        <v>0</v>
      </c>
      <c r="CQ125" s="1">
        <f t="shared" ref="CQ125" ca="1" si="199">CP127</f>
        <v>0</v>
      </c>
      <c r="CR125" s="1">
        <f t="shared" ref="CR125" ca="1" si="200">CQ127</f>
        <v>0</v>
      </c>
      <c r="CS125" s="1">
        <f t="shared" ref="CS125" ca="1" si="201">CR127</f>
        <v>0</v>
      </c>
      <c r="CT125" s="1">
        <f t="shared" ref="CT125" ca="1" si="202">CS127</f>
        <v>0</v>
      </c>
      <c r="CU125" s="1">
        <f t="shared" ref="CU125" ca="1" si="203">CT127</f>
        <v>0</v>
      </c>
    </row>
    <row r="126" spans="2:99" x14ac:dyDescent="0.25">
      <c r="H126" s="1" t="s">
        <v>235</v>
      </c>
      <c r="I126" s="2">
        <f ca="1">SUM(K126:CU126)</f>
        <v>81195377.54610157</v>
      </c>
      <c r="K126" s="1">
        <f ca="1">MIN(-K91-K120,K125)</f>
        <v>0</v>
      </c>
      <c r="L126" s="1">
        <f ca="1">MIN(-L91-L120,L125)</f>
        <v>0</v>
      </c>
      <c r="M126" s="1">
        <f t="shared" ref="M126:BB126" ca="1" si="204">MIN(-M91-M120,M125)</f>
        <v>0</v>
      </c>
      <c r="N126" s="1">
        <f t="shared" ca="1" si="204"/>
        <v>0</v>
      </c>
      <c r="O126" s="1">
        <f t="shared" ca="1" si="204"/>
        <v>0</v>
      </c>
      <c r="P126" s="1">
        <f t="shared" ca="1" si="204"/>
        <v>0</v>
      </c>
      <c r="Q126" s="1">
        <f t="shared" ca="1" si="204"/>
        <v>0</v>
      </c>
      <c r="R126" s="1">
        <f t="shared" ca="1" si="204"/>
        <v>0</v>
      </c>
      <c r="S126" s="1">
        <f t="shared" ca="1" si="204"/>
        <v>0</v>
      </c>
      <c r="T126" s="1">
        <f t="shared" ca="1" si="204"/>
        <v>0</v>
      </c>
      <c r="U126" s="1">
        <f t="shared" ca="1" si="204"/>
        <v>0</v>
      </c>
      <c r="V126" s="1">
        <f t="shared" ca="1" si="204"/>
        <v>0</v>
      </c>
      <c r="W126" s="1">
        <f t="shared" ca="1" si="204"/>
        <v>9811225.3108845707</v>
      </c>
      <c r="X126" s="1">
        <f t="shared" ca="1" si="204"/>
        <v>13424962.860216985</v>
      </c>
      <c r="Y126" s="1">
        <f t="shared" ca="1" si="204"/>
        <v>13424962.860216992</v>
      </c>
      <c r="Z126" s="1">
        <f t="shared" ca="1" si="204"/>
        <v>12037393.525774356</v>
      </c>
      <c r="AA126" s="1">
        <f t="shared" ca="1" si="204"/>
        <v>9649193.2016060818</v>
      </c>
      <c r="AB126" s="1">
        <f t="shared" ca="1" si="204"/>
        <v>6935383.4096287396</v>
      </c>
      <c r="AC126" s="1">
        <f t="shared" ca="1" si="204"/>
        <v>4484620.5351245329</v>
      </c>
      <c r="AD126" s="1">
        <f t="shared" ca="1" si="204"/>
        <v>2575333.4763964075</v>
      </c>
      <c r="AE126" s="1">
        <f t="shared" ca="1" si="204"/>
        <v>2674378.8667351124</v>
      </c>
      <c r="AF126" s="1">
        <f t="shared" ca="1" si="204"/>
        <v>1971605.0327535064</v>
      </c>
      <c r="AG126" s="1">
        <f t="shared" ca="1" si="204"/>
        <v>4206318.4667642731</v>
      </c>
      <c r="AH126" s="1">
        <f t="shared" ca="1" si="204"/>
        <v>0</v>
      </c>
      <c r="AI126" s="1">
        <f t="shared" ca="1" si="204"/>
        <v>0</v>
      </c>
      <c r="AJ126" s="1">
        <f t="shared" ca="1" si="204"/>
        <v>0</v>
      </c>
      <c r="AK126" s="1">
        <f t="shared" ca="1" si="204"/>
        <v>0</v>
      </c>
      <c r="AL126" s="1">
        <f t="shared" ca="1" si="204"/>
        <v>0</v>
      </c>
      <c r="AM126" s="1">
        <f t="shared" ca="1" si="204"/>
        <v>0</v>
      </c>
      <c r="AN126" s="1">
        <f t="shared" ca="1" si="204"/>
        <v>0</v>
      </c>
      <c r="AO126" s="1">
        <f t="shared" ca="1" si="204"/>
        <v>0</v>
      </c>
      <c r="AP126" s="1">
        <f t="shared" ca="1" si="204"/>
        <v>0</v>
      </c>
      <c r="AQ126" s="1">
        <f t="shared" ca="1" si="204"/>
        <v>0</v>
      </c>
      <c r="AR126" s="1">
        <f t="shared" ca="1" si="204"/>
        <v>0</v>
      </c>
      <c r="AS126" s="1">
        <f t="shared" ca="1" si="204"/>
        <v>0</v>
      </c>
      <c r="AT126" s="1">
        <f t="shared" ca="1" si="204"/>
        <v>0</v>
      </c>
      <c r="AU126" s="1">
        <f t="shared" ca="1" si="204"/>
        <v>0</v>
      </c>
      <c r="AV126" s="1">
        <f t="shared" ca="1" si="204"/>
        <v>0</v>
      </c>
      <c r="AW126" s="1">
        <f t="shared" ca="1" si="204"/>
        <v>0</v>
      </c>
      <c r="AX126" s="1">
        <f t="shared" ca="1" si="204"/>
        <v>0</v>
      </c>
      <c r="AY126" s="1">
        <f t="shared" ca="1" si="204"/>
        <v>0</v>
      </c>
      <c r="AZ126" s="1">
        <f t="shared" ca="1" si="204"/>
        <v>0</v>
      </c>
      <c r="BA126" s="1">
        <f t="shared" ca="1" si="204"/>
        <v>0</v>
      </c>
      <c r="BB126" s="1">
        <f t="shared" ca="1" si="204"/>
        <v>0</v>
      </c>
      <c r="BC126" s="1">
        <f t="shared" ref="BC126:CA126" ca="1" si="205">MIN(-BC91-BC120,BC125)</f>
        <v>0</v>
      </c>
      <c r="BD126" s="1">
        <f t="shared" ca="1" si="205"/>
        <v>0</v>
      </c>
      <c r="BE126" s="1">
        <f t="shared" ca="1" si="205"/>
        <v>0</v>
      </c>
      <c r="BF126" s="1">
        <f t="shared" ca="1" si="205"/>
        <v>0</v>
      </c>
      <c r="BG126" s="1">
        <f t="shared" ca="1" si="205"/>
        <v>0</v>
      </c>
      <c r="BH126" s="1">
        <f t="shared" ca="1" si="205"/>
        <v>0</v>
      </c>
      <c r="BI126" s="1">
        <f t="shared" ca="1" si="205"/>
        <v>0</v>
      </c>
      <c r="BJ126" s="1">
        <f t="shared" ca="1" si="205"/>
        <v>0</v>
      </c>
      <c r="BK126" s="1">
        <f t="shared" ca="1" si="205"/>
        <v>0</v>
      </c>
      <c r="BL126" s="1">
        <f t="shared" ca="1" si="205"/>
        <v>0</v>
      </c>
      <c r="BM126" s="1">
        <f t="shared" ca="1" si="205"/>
        <v>0</v>
      </c>
      <c r="BN126" s="1">
        <f t="shared" ca="1" si="205"/>
        <v>0</v>
      </c>
      <c r="BO126" s="1">
        <f t="shared" ca="1" si="205"/>
        <v>0</v>
      </c>
      <c r="BP126" s="1">
        <f t="shared" ca="1" si="205"/>
        <v>0</v>
      </c>
      <c r="BQ126" s="1">
        <f t="shared" ca="1" si="205"/>
        <v>0</v>
      </c>
      <c r="BR126" s="1">
        <f t="shared" ca="1" si="205"/>
        <v>0</v>
      </c>
      <c r="BS126" s="1">
        <f t="shared" ca="1" si="205"/>
        <v>0</v>
      </c>
      <c r="BT126" s="1">
        <f t="shared" ca="1" si="205"/>
        <v>0</v>
      </c>
      <c r="BU126" s="1">
        <f t="shared" ca="1" si="205"/>
        <v>0</v>
      </c>
      <c r="BV126" s="1">
        <f t="shared" ca="1" si="205"/>
        <v>0</v>
      </c>
      <c r="BW126" s="1">
        <f t="shared" ca="1" si="205"/>
        <v>0</v>
      </c>
      <c r="BX126" s="1">
        <f t="shared" ca="1" si="205"/>
        <v>0</v>
      </c>
      <c r="BY126" s="1">
        <f t="shared" ca="1" si="205"/>
        <v>0</v>
      </c>
      <c r="BZ126" s="1">
        <f t="shared" ca="1" si="205"/>
        <v>0</v>
      </c>
      <c r="CA126" s="1">
        <f t="shared" ca="1" si="205"/>
        <v>0</v>
      </c>
      <c r="CB126" s="1">
        <f t="shared" ref="CB126:CU126" ca="1" si="206">MIN(-CB91-CB120,CB125)</f>
        <v>0</v>
      </c>
      <c r="CC126" s="1">
        <f t="shared" ca="1" si="206"/>
        <v>0</v>
      </c>
      <c r="CD126" s="1">
        <f t="shared" ca="1" si="206"/>
        <v>0</v>
      </c>
      <c r="CE126" s="1">
        <f t="shared" ca="1" si="206"/>
        <v>0</v>
      </c>
      <c r="CF126" s="1">
        <f t="shared" ca="1" si="206"/>
        <v>0</v>
      </c>
      <c r="CG126" s="1">
        <f t="shared" ca="1" si="206"/>
        <v>0</v>
      </c>
      <c r="CH126" s="1">
        <f t="shared" ca="1" si="206"/>
        <v>0</v>
      </c>
      <c r="CI126" s="1">
        <f t="shared" ca="1" si="206"/>
        <v>0</v>
      </c>
      <c r="CJ126" s="1">
        <f t="shared" ca="1" si="206"/>
        <v>0</v>
      </c>
      <c r="CK126" s="1">
        <f t="shared" ca="1" si="206"/>
        <v>0</v>
      </c>
      <c r="CL126" s="1">
        <f t="shared" ca="1" si="206"/>
        <v>0</v>
      </c>
      <c r="CM126" s="1">
        <f t="shared" ca="1" si="206"/>
        <v>0</v>
      </c>
      <c r="CN126" s="1">
        <f t="shared" ca="1" si="206"/>
        <v>0</v>
      </c>
      <c r="CO126" s="1">
        <f t="shared" ca="1" si="206"/>
        <v>0</v>
      </c>
      <c r="CP126" s="1">
        <f t="shared" ca="1" si="206"/>
        <v>0</v>
      </c>
      <c r="CQ126" s="1">
        <f t="shared" ca="1" si="206"/>
        <v>0</v>
      </c>
      <c r="CR126" s="1">
        <f t="shared" ca="1" si="206"/>
        <v>0</v>
      </c>
      <c r="CS126" s="1">
        <f t="shared" ca="1" si="206"/>
        <v>0</v>
      </c>
      <c r="CT126" s="1">
        <f t="shared" ca="1" si="206"/>
        <v>0</v>
      </c>
      <c r="CU126" s="1">
        <f t="shared" ca="1" si="206"/>
        <v>0</v>
      </c>
    </row>
    <row r="127" spans="2:99" x14ac:dyDescent="0.25">
      <c r="H127" s="1" t="s">
        <v>230</v>
      </c>
      <c r="K127" s="1">
        <f ca="1">K125-K126</f>
        <v>81195377.546101555</v>
      </c>
      <c r="L127" s="1">
        <f ca="1">L125-L126</f>
        <v>81195377.546101555</v>
      </c>
      <c r="M127" s="1">
        <f t="shared" ref="M127:BB127" ca="1" si="207">M125-M126</f>
        <v>81195377.546101555</v>
      </c>
      <c r="N127" s="1">
        <f t="shared" ca="1" si="207"/>
        <v>81195377.546101555</v>
      </c>
      <c r="O127" s="1">
        <f t="shared" ca="1" si="207"/>
        <v>81195377.546101555</v>
      </c>
      <c r="P127" s="1">
        <f t="shared" ca="1" si="207"/>
        <v>81195377.546101555</v>
      </c>
      <c r="Q127" s="1">
        <f t="shared" ca="1" si="207"/>
        <v>81195377.546101555</v>
      </c>
      <c r="R127" s="1">
        <f t="shared" ca="1" si="207"/>
        <v>81195377.546101555</v>
      </c>
      <c r="S127" s="1">
        <f t="shared" ca="1" si="207"/>
        <v>81195377.546101555</v>
      </c>
      <c r="T127" s="1">
        <f t="shared" ca="1" si="207"/>
        <v>81195377.546101555</v>
      </c>
      <c r="U127" s="1">
        <f t="shared" ca="1" si="207"/>
        <v>81195377.546101555</v>
      </c>
      <c r="V127" s="1">
        <f t="shared" ca="1" si="207"/>
        <v>81195377.546101555</v>
      </c>
      <c r="W127" s="1">
        <f t="shared" ca="1" si="207"/>
        <v>71384152.23521699</v>
      </c>
      <c r="X127" s="1">
        <f t="shared" ca="1" si="207"/>
        <v>57959189.375000007</v>
      </c>
      <c r="Y127" s="1">
        <f t="shared" ca="1" si="207"/>
        <v>44534226.514783017</v>
      </c>
      <c r="Z127" s="1">
        <f t="shared" ca="1" si="207"/>
        <v>32496832.989008661</v>
      </c>
      <c r="AA127" s="1">
        <f t="shared" ca="1" si="207"/>
        <v>22847639.787402578</v>
      </c>
      <c r="AB127" s="1">
        <f t="shared" ca="1" si="207"/>
        <v>15912256.377773838</v>
      </c>
      <c r="AC127" s="1">
        <f t="shared" ca="1" si="207"/>
        <v>11427635.842649305</v>
      </c>
      <c r="AD127" s="1">
        <f t="shared" ca="1" si="207"/>
        <v>8852302.3662528973</v>
      </c>
      <c r="AE127" s="1">
        <f t="shared" ca="1" si="207"/>
        <v>6177923.4995177854</v>
      </c>
      <c r="AF127" s="1">
        <f t="shared" ca="1" si="207"/>
        <v>4206318.4667642787</v>
      </c>
      <c r="AG127" s="1">
        <f t="shared" ca="1" si="207"/>
        <v>0</v>
      </c>
      <c r="AH127" s="1">
        <f t="shared" ca="1" si="207"/>
        <v>0</v>
      </c>
      <c r="AI127" s="1">
        <f t="shared" ca="1" si="207"/>
        <v>0</v>
      </c>
      <c r="AJ127" s="1">
        <f t="shared" ca="1" si="207"/>
        <v>0</v>
      </c>
      <c r="AK127" s="1">
        <f t="shared" ca="1" si="207"/>
        <v>0</v>
      </c>
      <c r="AL127" s="1">
        <f t="shared" ca="1" si="207"/>
        <v>0</v>
      </c>
      <c r="AM127" s="1">
        <f t="shared" ca="1" si="207"/>
        <v>0</v>
      </c>
      <c r="AN127" s="1">
        <f t="shared" ca="1" si="207"/>
        <v>0</v>
      </c>
      <c r="AO127" s="1">
        <f t="shared" ca="1" si="207"/>
        <v>0</v>
      </c>
      <c r="AP127" s="1">
        <f t="shared" ca="1" si="207"/>
        <v>0</v>
      </c>
      <c r="AQ127" s="1">
        <f t="shared" ca="1" si="207"/>
        <v>0</v>
      </c>
      <c r="AR127" s="1">
        <f t="shared" ca="1" si="207"/>
        <v>0</v>
      </c>
      <c r="AS127" s="1">
        <f t="shared" ca="1" si="207"/>
        <v>0</v>
      </c>
      <c r="AT127" s="1">
        <f t="shared" ca="1" si="207"/>
        <v>0</v>
      </c>
      <c r="AU127" s="1">
        <f t="shared" ca="1" si="207"/>
        <v>0</v>
      </c>
      <c r="AV127" s="1">
        <f t="shared" ca="1" si="207"/>
        <v>0</v>
      </c>
      <c r="AW127" s="1">
        <f t="shared" ca="1" si="207"/>
        <v>0</v>
      </c>
      <c r="AX127" s="1">
        <f t="shared" ca="1" si="207"/>
        <v>0</v>
      </c>
      <c r="AY127" s="1">
        <f t="shared" ca="1" si="207"/>
        <v>0</v>
      </c>
      <c r="AZ127" s="1">
        <f t="shared" ca="1" si="207"/>
        <v>0</v>
      </c>
      <c r="BA127" s="1">
        <f t="shared" ca="1" si="207"/>
        <v>0</v>
      </c>
      <c r="BB127" s="1">
        <f t="shared" ca="1" si="207"/>
        <v>0</v>
      </c>
      <c r="BC127" s="1">
        <f t="shared" ref="BC127:CA127" ca="1" si="208">BC125-BC126</f>
        <v>0</v>
      </c>
      <c r="BD127" s="1">
        <f t="shared" ca="1" si="208"/>
        <v>0</v>
      </c>
      <c r="BE127" s="1">
        <f t="shared" ca="1" si="208"/>
        <v>0</v>
      </c>
      <c r="BF127" s="1">
        <f t="shared" ca="1" si="208"/>
        <v>0</v>
      </c>
      <c r="BG127" s="1">
        <f t="shared" ca="1" si="208"/>
        <v>0</v>
      </c>
      <c r="BH127" s="1">
        <f t="shared" ca="1" si="208"/>
        <v>0</v>
      </c>
      <c r="BI127" s="1">
        <f t="shared" ca="1" si="208"/>
        <v>0</v>
      </c>
      <c r="BJ127" s="1">
        <f t="shared" ca="1" si="208"/>
        <v>0</v>
      </c>
      <c r="BK127" s="1">
        <f t="shared" ca="1" si="208"/>
        <v>0</v>
      </c>
      <c r="BL127" s="1">
        <f t="shared" ca="1" si="208"/>
        <v>0</v>
      </c>
      <c r="BM127" s="1">
        <f t="shared" ca="1" si="208"/>
        <v>0</v>
      </c>
      <c r="BN127" s="1">
        <f t="shared" ca="1" si="208"/>
        <v>0</v>
      </c>
      <c r="BO127" s="1">
        <f t="shared" ca="1" si="208"/>
        <v>0</v>
      </c>
      <c r="BP127" s="1">
        <f t="shared" ca="1" si="208"/>
        <v>0</v>
      </c>
      <c r="BQ127" s="1">
        <f t="shared" ca="1" si="208"/>
        <v>0</v>
      </c>
      <c r="BR127" s="1">
        <f t="shared" ca="1" si="208"/>
        <v>0</v>
      </c>
      <c r="BS127" s="1">
        <f t="shared" ca="1" si="208"/>
        <v>0</v>
      </c>
      <c r="BT127" s="1">
        <f t="shared" ca="1" si="208"/>
        <v>0</v>
      </c>
      <c r="BU127" s="1">
        <f t="shared" ca="1" si="208"/>
        <v>0</v>
      </c>
      <c r="BV127" s="1">
        <f t="shared" ca="1" si="208"/>
        <v>0</v>
      </c>
      <c r="BW127" s="1">
        <f t="shared" ca="1" si="208"/>
        <v>0</v>
      </c>
      <c r="BX127" s="1">
        <f t="shared" ca="1" si="208"/>
        <v>0</v>
      </c>
      <c r="BY127" s="1">
        <f t="shared" ca="1" si="208"/>
        <v>0</v>
      </c>
      <c r="BZ127" s="1">
        <f t="shared" ca="1" si="208"/>
        <v>0</v>
      </c>
      <c r="CA127" s="1">
        <f t="shared" ca="1" si="208"/>
        <v>0</v>
      </c>
      <c r="CB127" s="1">
        <f t="shared" ref="CB127:CU127" ca="1" si="209">CB125-CB126</f>
        <v>0</v>
      </c>
      <c r="CC127" s="1">
        <f t="shared" ca="1" si="209"/>
        <v>0</v>
      </c>
      <c r="CD127" s="1">
        <f t="shared" ca="1" si="209"/>
        <v>0</v>
      </c>
      <c r="CE127" s="1">
        <f t="shared" ca="1" si="209"/>
        <v>0</v>
      </c>
      <c r="CF127" s="1">
        <f t="shared" ca="1" si="209"/>
        <v>0</v>
      </c>
      <c r="CG127" s="1">
        <f t="shared" ca="1" si="209"/>
        <v>0</v>
      </c>
      <c r="CH127" s="1">
        <f t="shared" ca="1" si="209"/>
        <v>0</v>
      </c>
      <c r="CI127" s="1">
        <f t="shared" ca="1" si="209"/>
        <v>0</v>
      </c>
      <c r="CJ127" s="1">
        <f t="shared" ca="1" si="209"/>
        <v>0</v>
      </c>
      <c r="CK127" s="1">
        <f t="shared" ca="1" si="209"/>
        <v>0</v>
      </c>
      <c r="CL127" s="1">
        <f t="shared" ca="1" si="209"/>
        <v>0</v>
      </c>
      <c r="CM127" s="1">
        <f t="shared" ca="1" si="209"/>
        <v>0</v>
      </c>
      <c r="CN127" s="1">
        <f t="shared" ca="1" si="209"/>
        <v>0</v>
      </c>
      <c r="CO127" s="1">
        <f t="shared" ca="1" si="209"/>
        <v>0</v>
      </c>
      <c r="CP127" s="1">
        <f t="shared" ca="1" si="209"/>
        <v>0</v>
      </c>
      <c r="CQ127" s="1">
        <f t="shared" ca="1" si="209"/>
        <v>0</v>
      </c>
      <c r="CR127" s="1">
        <f t="shared" ca="1" si="209"/>
        <v>0</v>
      </c>
      <c r="CS127" s="1">
        <f t="shared" ca="1" si="209"/>
        <v>0</v>
      </c>
      <c r="CT127" s="1">
        <f t="shared" ca="1" si="209"/>
        <v>0</v>
      </c>
      <c r="CU127" s="1">
        <f t="shared" ca="1" si="209"/>
        <v>0</v>
      </c>
    </row>
    <row r="128" spans="2:99" x14ac:dyDescent="0.25">
      <c r="B128" s="8" t="s">
        <v>0</v>
      </c>
      <c r="C128" s="8" t="s">
        <v>1</v>
      </c>
      <c r="D128" s="8" t="s">
        <v>2</v>
      </c>
      <c r="E128" s="9" t="s">
        <v>160</v>
      </c>
      <c r="H128" s="1" t="s">
        <v>232</v>
      </c>
      <c r="K128" s="1">
        <f ca="1">ROUND(MAX(SUM($K$126:K126)+SUM($J$129:J129)-SUM($K$137:K137),0),2)</f>
        <v>0</v>
      </c>
      <c r="L128" s="1">
        <f ca="1">ROUND(MAX(SUM($K$126:L126)+SUM($J$129:K129)-SUM($K$137:L137),0),2)</f>
        <v>0</v>
      </c>
      <c r="M128" s="1">
        <f ca="1">ROUND(MAX(SUM($K$126:M126)+SUM($J$129:L129)-SUM($K$137:M137),0),2)</f>
        <v>0</v>
      </c>
      <c r="N128" s="1">
        <f ca="1">ROUND(MAX(SUM($K$126:N126)+SUM($J$129:M129)-SUM($K$137:N137),0),2)</f>
        <v>0</v>
      </c>
      <c r="O128" s="1">
        <f ca="1">ROUND(MAX(SUM($K$126:O126)+SUM($J$129:N129)-SUM($K$137:O137),0),2)</f>
        <v>0</v>
      </c>
      <c r="P128" s="1">
        <f ca="1">ROUND(MAX(SUM($K$126:P126)+SUM($J$129:O129)-SUM($K$137:P137),0),2)</f>
        <v>0</v>
      </c>
      <c r="Q128" s="1">
        <f ca="1">ROUND(MAX(SUM($K$126:Q126)+SUM($J$129:P129)-SUM($K$137:Q137),0),2)</f>
        <v>0</v>
      </c>
      <c r="R128" s="1">
        <f ca="1">ROUND(MAX(SUM($K$126:R126)+SUM($J$129:Q129)-SUM($K$137:R137),0),2)</f>
        <v>0</v>
      </c>
      <c r="S128" s="1">
        <f ca="1">ROUND(MAX(SUM($K$126:S126)+SUM($J$129:R129)-SUM($K$137:S137),0),2)</f>
        <v>0</v>
      </c>
      <c r="T128" s="1">
        <f ca="1">ROUND(MAX(SUM($K$126:T126)+SUM($J$129:S129)-SUM($K$137:T137),0),2)</f>
        <v>0</v>
      </c>
      <c r="U128" s="1">
        <f ca="1">ROUND(MAX(SUM($K$126:U126)+SUM($J$129:T129)-SUM($K$137:U137),0),2)</f>
        <v>0</v>
      </c>
      <c r="V128" s="1">
        <f ca="1">ROUND(MAX(SUM($K$126:V126)+SUM($J$129:U129)-SUM($K$137:V137),0),2)</f>
        <v>0</v>
      </c>
      <c r="W128" s="1">
        <f ca="1">ROUND(MAX(SUM($K$126:W126)+SUM($J$129:V129)-SUM($K$137:W137),0),2)</f>
        <v>9811225.3100000005</v>
      </c>
      <c r="X128" s="1">
        <f ca="1">ROUND(MAX(SUM($K$126:X126)+SUM($J$129:W129)-SUM($K$137:X137),0),2)</f>
        <v>23280061.02</v>
      </c>
      <c r="Y128" s="1">
        <f ca="1">ROUND(MAX(SUM($K$126:Y126)+SUM($J$129:X129)-SUM($K$137:Y137),0),2)</f>
        <v>36809125.299999997</v>
      </c>
      <c r="Z128" s="1">
        <f ca="1">ROUND(MAX(SUM($K$126:Z126)+SUM($J$129:Y129)-SUM($K$137:Z137),0),2)</f>
        <v>49011118.149999999</v>
      </c>
      <c r="AA128" s="1">
        <f ca="1">ROUND(MAX(SUM($K$126:AA126)+SUM($J$129:Z129)-SUM($K$137:AA137),0),2)</f>
        <v>58879474.32</v>
      </c>
      <c r="AB128" s="1">
        <f ca="1">ROUND(MAX(SUM($K$126:AB126)+SUM($J$129:AA129)-SUM($K$137:AB137),0),2)</f>
        <v>66078149.009999998</v>
      </c>
      <c r="AC128" s="1">
        <f ca="1">ROUND(MAX(SUM($K$126:AC126)+SUM($J$129:AB129)-SUM($K$137:AC137),0),2)</f>
        <v>70858251.129999995</v>
      </c>
      <c r="AD128" s="1">
        <f ca="1">ROUND(MAX(SUM($K$126:AD126)+SUM($J$129:AC129)-SUM($K$137:AD137),0),2)</f>
        <v>73750441.370000005</v>
      </c>
      <c r="AE128" s="1">
        <f ca="1">ROUND(MAX(SUM($K$126:AE126)+SUM($J$129:AD129)-SUM($K$137:AE137),0),2)</f>
        <v>76754610.010000005</v>
      </c>
      <c r="AF128" s="1">
        <f ca="1">ROUND(MAX(SUM($K$126:AF126)+SUM($J$129:AE129)-SUM($K$137:AF137),0),2)</f>
        <v>79069438.549999997</v>
      </c>
      <c r="AG128" s="1">
        <f ca="1">ROUND(MAX(SUM($K$126:AG126)+SUM($J$129:AF129)-SUM($K$137:AG137),0),2)</f>
        <v>83629331.739999995</v>
      </c>
      <c r="AH128" s="1">
        <f ca="1">ROUND(MAX(SUM($K$126:AH126)+SUM($J$129:AG129)-SUM($K$137:AH137),0),2)</f>
        <v>84003296.930000007</v>
      </c>
      <c r="AI128" s="1">
        <f ca="1">ROUND(MAX(SUM($K$126:AI126)+SUM($J$129:AH129)-SUM($K$137:AI137),0),2)</f>
        <v>0</v>
      </c>
      <c r="AJ128" s="1">
        <f ca="1">ROUND(MAX(SUM($K$126:AJ126)+SUM($J$129:AI129)-SUM($K$137:AJ137),0),2)</f>
        <v>0</v>
      </c>
      <c r="AK128" s="1">
        <f ca="1">ROUND(MAX(SUM($K$126:AK126)+SUM($J$129:AJ129)-SUM($K$137:AK137),0),2)</f>
        <v>0</v>
      </c>
      <c r="AL128" s="1">
        <f ca="1">ROUND(MAX(SUM($K$126:AL126)+SUM($J$129:AK129)-SUM($K$137:AL137),0),2)</f>
        <v>0</v>
      </c>
      <c r="AM128" s="1">
        <f ca="1">ROUND(MAX(SUM($K$126:AM126)+SUM($J$129:AL129)-SUM($K$137:AM137),0),2)</f>
        <v>0</v>
      </c>
      <c r="AN128" s="1">
        <f ca="1">ROUND(MAX(SUM($K$126:AN126)+SUM($J$129:AM129)-SUM($K$137:AN137),0),2)</f>
        <v>0</v>
      </c>
      <c r="AO128" s="1">
        <f ca="1">ROUND(MAX(SUM($K$126:AO126)+SUM($J$129:AN129)-SUM($K$137:AO137),0),2)</f>
        <v>0</v>
      </c>
      <c r="AP128" s="1">
        <f ca="1">ROUND(MAX(SUM($K$126:AP126)+SUM($J$129:AO129)-SUM($K$137:AP137),0),2)</f>
        <v>0</v>
      </c>
      <c r="AQ128" s="1">
        <f ca="1">ROUND(MAX(SUM($K$126:AQ126)+SUM($J$129:AP129)-SUM($K$137:AQ137),0),2)</f>
        <v>0</v>
      </c>
      <c r="AR128" s="1">
        <f ca="1">ROUND(MAX(SUM($K$126:AR126)+SUM($J$129:AQ129)-SUM($K$137:AR137),0),2)</f>
        <v>0</v>
      </c>
      <c r="AS128" s="1">
        <f ca="1">ROUND(MAX(SUM($K$126:AS126)+SUM($J$129:AR129)-SUM($K$137:AS137),0),2)</f>
        <v>0</v>
      </c>
      <c r="AT128" s="1">
        <f ca="1">ROUND(MAX(SUM($K$126:AT126)+SUM($J$129:AS129)-SUM($K$137:AT137),0),2)</f>
        <v>0</v>
      </c>
      <c r="AU128" s="1">
        <f ca="1">ROUND(MAX(SUM($K$126:AU126)+SUM($J$129:AT129)-SUM($K$137:AU137),0),2)</f>
        <v>0</v>
      </c>
      <c r="AV128" s="1">
        <f ca="1">ROUND(MAX(SUM($K$126:AV126)+SUM($J$129:AU129)-SUM($K$137:AV137),0),2)</f>
        <v>0</v>
      </c>
      <c r="AW128" s="1">
        <f ca="1">ROUND(MAX(SUM($K$126:AW126)+SUM($J$129:AV129)-SUM($K$137:AW137),0),2)</f>
        <v>0</v>
      </c>
      <c r="AX128" s="1">
        <f ca="1">ROUND(MAX(SUM($K$126:AX126)+SUM($J$129:AW129)-SUM($K$137:AX137),0),2)</f>
        <v>0</v>
      </c>
      <c r="AY128" s="1">
        <f ca="1">ROUND(MAX(SUM($K$126:AY126)+SUM($J$129:AX129)-SUM($K$137:AY137),0),2)</f>
        <v>0</v>
      </c>
      <c r="AZ128" s="1">
        <f ca="1">ROUND(MAX(SUM($K$126:AZ126)+SUM($J$129:AY129)-SUM($K$137:AZ137),0),2)</f>
        <v>0</v>
      </c>
      <c r="BA128" s="1">
        <f ca="1">ROUND(MAX(SUM($K$126:BA126)+SUM($J$129:AZ129)-SUM($K$137:BA137),0),2)</f>
        <v>0</v>
      </c>
      <c r="BB128" s="1">
        <f ca="1">ROUND(MAX(SUM($K$126:BB126)+SUM($J$129:BA129)-SUM($K$137:BB137),0),2)</f>
        <v>0</v>
      </c>
      <c r="BC128" s="1">
        <f ca="1">ROUND(MAX(SUM($K$126:BC126)+SUM($J$129:BB129)-SUM($K$137:BC137),0),2)</f>
        <v>0</v>
      </c>
      <c r="BD128" s="1">
        <f ca="1">ROUND(MAX(SUM($K$126:BD126)+SUM($J$129:BC129)-SUM($K$137:BD137),0),2)</f>
        <v>0</v>
      </c>
      <c r="BE128" s="1">
        <f ca="1">ROUND(MAX(SUM($K$126:BE126)+SUM($J$129:BD129)-SUM($K$137:BE137),0),2)</f>
        <v>0</v>
      </c>
      <c r="BF128" s="1">
        <f ca="1">ROUND(MAX(SUM($K$126:BF126)+SUM($J$129:BE129)-SUM($K$137:BF137),0),2)</f>
        <v>0</v>
      </c>
      <c r="BG128" s="1">
        <f ca="1">ROUND(MAX(SUM($K$126:BG126)+SUM($J$129:BF129)-SUM($K$137:BG137),0),2)</f>
        <v>0</v>
      </c>
      <c r="BH128" s="1">
        <f ca="1">ROUND(MAX(SUM($K$126:BH126)+SUM($J$129:BG129)-SUM($K$137:BH137),0),2)</f>
        <v>0</v>
      </c>
      <c r="BI128" s="1">
        <f ca="1">ROUND(MAX(SUM($K$126:BI126)+SUM($J$129:BH129)-SUM($K$137:BI137),0),2)</f>
        <v>0</v>
      </c>
      <c r="BJ128" s="1">
        <f ca="1">ROUND(MAX(SUM($K$126:BJ126)+SUM($J$129:BI129)-SUM($K$137:BJ137),0),2)</f>
        <v>0</v>
      </c>
      <c r="BK128" s="1">
        <f ca="1">ROUND(MAX(SUM($K$126:BK126)+SUM($J$129:BJ129)-SUM($K$137:BK137),0),2)</f>
        <v>0</v>
      </c>
      <c r="BL128" s="1">
        <f ca="1">ROUND(MAX(SUM($K$126:BL126)+SUM($J$129:BK129)-SUM($K$137:BL137),0),2)</f>
        <v>0</v>
      </c>
      <c r="BM128" s="1">
        <f ca="1">ROUND(MAX(SUM($K$126:BM126)+SUM($J$129:BL129)-SUM($K$137:BM137),0),2)</f>
        <v>0</v>
      </c>
      <c r="BN128" s="1">
        <f ca="1">ROUND(MAX(SUM($K$126:BN126)+SUM($J$129:BM129)-SUM($K$137:BN137),0),2)</f>
        <v>0</v>
      </c>
      <c r="BO128" s="1">
        <f ca="1">ROUND(MAX(SUM($K$126:BO126)+SUM($J$129:BN129)-SUM($K$137:BO137),0),2)</f>
        <v>0</v>
      </c>
      <c r="BP128" s="1">
        <f ca="1">ROUND(MAX(SUM($K$126:BP126)+SUM($J$129:BO129)-SUM($K$137:BP137),0),2)</f>
        <v>0</v>
      </c>
      <c r="BQ128" s="1">
        <f ca="1">ROUND(MAX(SUM($K$126:BQ126)+SUM($J$129:BP129)-SUM($K$137:BQ137),0),2)</f>
        <v>0</v>
      </c>
      <c r="BR128" s="1">
        <f ca="1">ROUND(MAX(SUM($K$126:BR126)+SUM($J$129:BQ129)-SUM($K$137:BR137),0),2)</f>
        <v>0</v>
      </c>
      <c r="BS128" s="1">
        <f ca="1">ROUND(MAX(SUM($K$126:BS126)+SUM($J$129:BR129)-SUM($K$137:BS137),0),2)</f>
        <v>0</v>
      </c>
      <c r="BT128" s="1">
        <f ca="1">ROUND(MAX(SUM($K$126:BT126)+SUM($J$129:BS129)-SUM($K$137:BT137),0),2)</f>
        <v>0</v>
      </c>
      <c r="BU128" s="1">
        <f ca="1">ROUND(MAX(SUM($K$126:BU126)+SUM($J$129:BT129)-SUM($K$137:BU137),0),2)</f>
        <v>0</v>
      </c>
      <c r="BV128" s="1">
        <f ca="1">ROUND(MAX(SUM($K$126:BV126)+SUM($J$129:BU129)-SUM($K$137:BV137),0),2)</f>
        <v>0</v>
      </c>
      <c r="BW128" s="1">
        <f ca="1">ROUND(MAX(SUM($K$126:BW126)+SUM($J$129:BV129)-SUM($K$137:BW137),0),2)</f>
        <v>0</v>
      </c>
      <c r="BX128" s="1">
        <f ca="1">ROUND(MAX(SUM($K$126:BX126)+SUM($J$129:BW129)-SUM($K$137:BX137),0),2)</f>
        <v>0</v>
      </c>
      <c r="BY128" s="1">
        <f ca="1">ROUND(MAX(SUM($K$126:BY126)+SUM($J$129:BX129)-SUM($K$137:BY137),0),2)</f>
        <v>0</v>
      </c>
      <c r="BZ128" s="1">
        <f ca="1">ROUND(MAX(SUM($K$126:BZ126)+SUM($J$129:BY129)-SUM($K$137:BZ137),0),2)</f>
        <v>0</v>
      </c>
      <c r="CA128" s="1">
        <f ca="1">ROUND(MAX(SUM($K$126:CA126)+SUM($J$129:BZ129)-SUM($K$137:CA137),0),2)</f>
        <v>0</v>
      </c>
      <c r="CB128" s="1">
        <f ca="1">ROUND(MAX(SUM($K$126:CB126)+SUM($J$129:CA129)-SUM($K$137:CB137),0),2)</f>
        <v>0</v>
      </c>
      <c r="CC128" s="1">
        <f ca="1">ROUND(MAX(SUM($K$126:CC126)+SUM($J$129:CB129)-SUM($K$137:CC137),0),2)</f>
        <v>0</v>
      </c>
      <c r="CD128" s="1">
        <f ca="1">ROUND(MAX(SUM($K$126:CD126)+SUM($J$129:CC129)-SUM($K$137:CD137),0),2)</f>
        <v>0</v>
      </c>
      <c r="CE128" s="1">
        <f ca="1">ROUND(MAX(SUM($K$126:CE126)+SUM($J$129:CD129)-SUM($K$137:CE137),0),2)</f>
        <v>0</v>
      </c>
      <c r="CF128" s="1">
        <f ca="1">ROUND(MAX(SUM($K$126:CF126)+SUM($J$129:CE129)-SUM($K$137:CF137),0),2)</f>
        <v>0</v>
      </c>
      <c r="CG128" s="1">
        <f ca="1">ROUND(MAX(SUM($K$126:CG126)+SUM($J$129:CF129)-SUM($K$137:CG137),0),2)</f>
        <v>0</v>
      </c>
      <c r="CH128" s="1">
        <f ca="1">ROUND(MAX(SUM($K$126:CH126)+SUM($J$129:CG129)-SUM($K$137:CH137),0),2)</f>
        <v>0</v>
      </c>
      <c r="CI128" s="1">
        <f ca="1">ROUND(MAX(SUM($K$126:CI126)+SUM($J$129:CH129)-SUM($K$137:CI137),0),2)</f>
        <v>0</v>
      </c>
      <c r="CJ128" s="1">
        <f ca="1">ROUND(MAX(SUM($K$126:CJ126)+SUM($J$129:CI129)-SUM($K$137:CJ137),0),2)</f>
        <v>0</v>
      </c>
      <c r="CK128" s="1">
        <f ca="1">ROUND(MAX(SUM($K$126:CK126)+SUM($J$129:CJ129)-SUM($K$137:CK137),0),2)</f>
        <v>0</v>
      </c>
      <c r="CL128" s="1">
        <f ca="1">ROUND(MAX(SUM($K$126:CL126)+SUM($J$129:CK129)-SUM($K$137:CL137),0),2)</f>
        <v>0</v>
      </c>
      <c r="CM128" s="1">
        <f ca="1">ROUND(MAX(SUM($K$126:CM126)+SUM($J$129:CL129)-SUM($K$137:CM137),0),2)</f>
        <v>0</v>
      </c>
      <c r="CN128" s="1">
        <f ca="1">ROUND(MAX(SUM($K$126:CN126)+SUM($J$129:CM129)-SUM($K$137:CN137),0),2)</f>
        <v>0</v>
      </c>
      <c r="CO128" s="1">
        <f ca="1">ROUND(MAX(SUM($K$126:CO126)+SUM($J$129:CN129)-SUM($K$137:CO137),0),2)</f>
        <v>0</v>
      </c>
      <c r="CP128" s="1">
        <f ca="1">ROUND(MAX(SUM($K$126:CP126)+SUM($J$129:CO129)-SUM($K$137:CP137),0),2)</f>
        <v>0</v>
      </c>
      <c r="CQ128" s="1">
        <f ca="1">ROUND(MAX(SUM($K$126:CQ126)+SUM($J$129:CP129)-SUM($K$137:CQ137),0),2)</f>
        <v>0</v>
      </c>
      <c r="CR128" s="1">
        <f ca="1">ROUND(MAX(SUM($K$126:CR126)+SUM($J$129:CQ129)-SUM($K$137:CR137),0),2)</f>
        <v>0</v>
      </c>
      <c r="CS128" s="1">
        <f ca="1">ROUND(MAX(SUM($K$126:CS126)+SUM($J$129:CR129)-SUM($K$137:CS137),0),2)</f>
        <v>0</v>
      </c>
      <c r="CT128" s="1">
        <f ca="1">ROUND(MAX(SUM($K$126:CT126)+SUM($J$129:CS129)-SUM($K$137:CT137),0),2)</f>
        <v>0</v>
      </c>
      <c r="CU128" s="1">
        <f ca="1">ROUND(MAX(SUM($K$126:CU126)+SUM($J$129:CT129)-SUM($K$137:CU137),0),2)</f>
        <v>0</v>
      </c>
    </row>
    <row r="129" spans="2:99" x14ac:dyDescent="0.25">
      <c r="B129" s="5" t="s">
        <v>135</v>
      </c>
      <c r="C129" s="113">
        <f>C120</f>
        <v>5.5E-2</v>
      </c>
      <c r="D129" s="5" t="s">
        <v>236</v>
      </c>
      <c r="E129" s="5">
        <f ca="1">I129</f>
        <v>3183556.8347891676</v>
      </c>
      <c r="H129" s="114" t="s">
        <v>237</v>
      </c>
      <c r="I129" s="115">
        <f t="shared" ref="I129:I134" ca="1" si="210">SUM(K129:CU129)</f>
        <v>3183556.8347891676</v>
      </c>
      <c r="J129" s="114"/>
      <c r="K129" s="114">
        <f ca="1">K128*((1+$C$129)^(1/12)-1)</f>
        <v>0</v>
      </c>
      <c r="L129" s="114">
        <f t="shared" ref="L129:BB129" ca="1" si="211">L128*((1+$C$129)^(1/12)-1)</f>
        <v>0</v>
      </c>
      <c r="M129" s="114">
        <f t="shared" ca="1" si="211"/>
        <v>0</v>
      </c>
      <c r="N129" s="114">
        <f t="shared" ca="1" si="211"/>
        <v>0</v>
      </c>
      <c r="O129" s="114">
        <f t="shared" ca="1" si="211"/>
        <v>0</v>
      </c>
      <c r="P129" s="114">
        <f t="shared" ca="1" si="211"/>
        <v>0</v>
      </c>
      <c r="Q129" s="114">
        <f t="shared" ca="1" si="211"/>
        <v>0</v>
      </c>
      <c r="R129" s="114">
        <f t="shared" ca="1" si="211"/>
        <v>0</v>
      </c>
      <c r="S129" s="114">
        <f t="shared" ca="1" si="211"/>
        <v>0</v>
      </c>
      <c r="T129" s="114">
        <f t="shared" ca="1" si="211"/>
        <v>0</v>
      </c>
      <c r="U129" s="114">
        <f t="shared" ca="1" si="211"/>
        <v>0</v>
      </c>
      <c r="V129" s="114">
        <f t="shared" ca="1" si="211"/>
        <v>0</v>
      </c>
      <c r="W129" s="114">
        <f t="shared" ca="1" si="211"/>
        <v>43872.845593592079</v>
      </c>
      <c r="X129" s="114">
        <f t="shared" ca="1" si="211"/>
        <v>104101.42365182945</v>
      </c>
      <c r="Y129" s="114">
        <f t="shared" ca="1" si="211"/>
        <v>164599.32574131087</v>
      </c>
      <c r="Z129" s="114">
        <f ca="1">Z128*((1+$C$129)^(1/12)-1)</f>
        <v>219162.96395442254</v>
      </c>
      <c r="AA129" s="114">
        <f t="shared" ca="1" si="211"/>
        <v>263291.28155280638</v>
      </c>
      <c r="AB129" s="114">
        <f t="shared" ca="1" si="211"/>
        <v>295481.58736822434</v>
      </c>
      <c r="AC129" s="114">
        <f t="shared" ca="1" si="211"/>
        <v>316856.76484158338</v>
      </c>
      <c r="AD129" s="114">
        <f t="shared" ca="1" si="211"/>
        <v>329789.76880567381</v>
      </c>
      <c r="AE129" s="114">
        <f t="shared" ca="1" si="211"/>
        <v>343223.50645977643</v>
      </c>
      <c r="AF129" s="114">
        <f t="shared" ca="1" si="211"/>
        <v>353574.72273523471</v>
      </c>
      <c r="AG129" s="114">
        <f ca="1">AG128*((1+$C$129)^(1/12)-1)</f>
        <v>373965.1921747895</v>
      </c>
      <c r="AH129" s="114">
        <f t="shared" ca="1" si="211"/>
        <v>375637.45190992439</v>
      </c>
      <c r="AI129" s="114">
        <f t="shared" ca="1" si="211"/>
        <v>0</v>
      </c>
      <c r="AJ129" s="114">
        <f t="shared" ca="1" si="211"/>
        <v>0</v>
      </c>
      <c r="AK129" s="114">
        <f t="shared" ca="1" si="211"/>
        <v>0</v>
      </c>
      <c r="AL129" s="114">
        <f t="shared" ca="1" si="211"/>
        <v>0</v>
      </c>
      <c r="AM129" s="114">
        <f t="shared" ca="1" si="211"/>
        <v>0</v>
      </c>
      <c r="AN129" s="114">
        <f t="shared" ca="1" si="211"/>
        <v>0</v>
      </c>
      <c r="AO129" s="114">
        <f t="shared" ca="1" si="211"/>
        <v>0</v>
      </c>
      <c r="AP129" s="114">
        <f t="shared" ca="1" si="211"/>
        <v>0</v>
      </c>
      <c r="AQ129" s="114">
        <f t="shared" ca="1" si="211"/>
        <v>0</v>
      </c>
      <c r="AR129" s="114">
        <f t="shared" ca="1" si="211"/>
        <v>0</v>
      </c>
      <c r="AS129" s="114">
        <f t="shared" ca="1" si="211"/>
        <v>0</v>
      </c>
      <c r="AT129" s="114">
        <f t="shared" ca="1" si="211"/>
        <v>0</v>
      </c>
      <c r="AU129" s="114">
        <f t="shared" ca="1" si="211"/>
        <v>0</v>
      </c>
      <c r="AV129" s="114">
        <f t="shared" ca="1" si="211"/>
        <v>0</v>
      </c>
      <c r="AW129" s="114">
        <f t="shared" ca="1" si="211"/>
        <v>0</v>
      </c>
      <c r="AX129" s="114">
        <f t="shared" ca="1" si="211"/>
        <v>0</v>
      </c>
      <c r="AY129" s="114">
        <f t="shared" ca="1" si="211"/>
        <v>0</v>
      </c>
      <c r="AZ129" s="114">
        <f t="shared" ca="1" si="211"/>
        <v>0</v>
      </c>
      <c r="BA129" s="114">
        <f t="shared" ca="1" si="211"/>
        <v>0</v>
      </c>
      <c r="BB129" s="114">
        <f t="shared" ca="1" si="211"/>
        <v>0</v>
      </c>
      <c r="BC129" s="114">
        <f t="shared" ref="BC129:CA129" ca="1" si="212">BC128*((1+$C$129)^(1/12)-1)</f>
        <v>0</v>
      </c>
      <c r="BD129" s="114">
        <f t="shared" ca="1" si="212"/>
        <v>0</v>
      </c>
      <c r="BE129" s="114">
        <f t="shared" ca="1" si="212"/>
        <v>0</v>
      </c>
      <c r="BF129" s="114">
        <f t="shared" ca="1" si="212"/>
        <v>0</v>
      </c>
      <c r="BG129" s="114">
        <f t="shared" ca="1" si="212"/>
        <v>0</v>
      </c>
      <c r="BH129" s="114">
        <f t="shared" ca="1" si="212"/>
        <v>0</v>
      </c>
      <c r="BI129" s="114">
        <f t="shared" ca="1" si="212"/>
        <v>0</v>
      </c>
      <c r="BJ129" s="114">
        <f t="shared" ca="1" si="212"/>
        <v>0</v>
      </c>
      <c r="BK129" s="114">
        <f t="shared" ca="1" si="212"/>
        <v>0</v>
      </c>
      <c r="BL129" s="114">
        <f t="shared" ca="1" si="212"/>
        <v>0</v>
      </c>
      <c r="BM129" s="114">
        <f t="shared" ca="1" si="212"/>
        <v>0</v>
      </c>
      <c r="BN129" s="114">
        <f t="shared" ca="1" si="212"/>
        <v>0</v>
      </c>
      <c r="BO129" s="114">
        <f t="shared" ca="1" si="212"/>
        <v>0</v>
      </c>
      <c r="BP129" s="114">
        <f t="shared" ca="1" si="212"/>
        <v>0</v>
      </c>
      <c r="BQ129" s="114">
        <f t="shared" ca="1" si="212"/>
        <v>0</v>
      </c>
      <c r="BR129" s="114">
        <f t="shared" ca="1" si="212"/>
        <v>0</v>
      </c>
      <c r="BS129" s="114">
        <f t="shared" ca="1" si="212"/>
        <v>0</v>
      </c>
      <c r="BT129" s="114">
        <f t="shared" ca="1" si="212"/>
        <v>0</v>
      </c>
      <c r="BU129" s="114">
        <f t="shared" ca="1" si="212"/>
        <v>0</v>
      </c>
      <c r="BV129" s="114">
        <f t="shared" ca="1" si="212"/>
        <v>0</v>
      </c>
      <c r="BW129" s="114">
        <f t="shared" ca="1" si="212"/>
        <v>0</v>
      </c>
      <c r="BX129" s="114">
        <f t="shared" ca="1" si="212"/>
        <v>0</v>
      </c>
      <c r="BY129" s="114">
        <f t="shared" ca="1" si="212"/>
        <v>0</v>
      </c>
      <c r="BZ129" s="114">
        <f t="shared" ca="1" si="212"/>
        <v>0</v>
      </c>
      <c r="CA129" s="114">
        <f t="shared" ca="1" si="212"/>
        <v>0</v>
      </c>
      <c r="CB129" s="114">
        <f t="shared" ref="CB129:CU129" ca="1" si="213">CB128*((1+$C$129)^(1/12)-1)</f>
        <v>0</v>
      </c>
      <c r="CC129" s="114">
        <f t="shared" ca="1" si="213"/>
        <v>0</v>
      </c>
      <c r="CD129" s="114">
        <f t="shared" ca="1" si="213"/>
        <v>0</v>
      </c>
      <c r="CE129" s="114">
        <f t="shared" ca="1" si="213"/>
        <v>0</v>
      </c>
      <c r="CF129" s="114">
        <f t="shared" ca="1" si="213"/>
        <v>0</v>
      </c>
      <c r="CG129" s="114">
        <f t="shared" ca="1" si="213"/>
        <v>0</v>
      </c>
      <c r="CH129" s="114">
        <f t="shared" ca="1" si="213"/>
        <v>0</v>
      </c>
      <c r="CI129" s="114">
        <f t="shared" ca="1" si="213"/>
        <v>0</v>
      </c>
      <c r="CJ129" s="114">
        <f t="shared" ca="1" si="213"/>
        <v>0</v>
      </c>
      <c r="CK129" s="114">
        <f t="shared" ca="1" si="213"/>
        <v>0</v>
      </c>
      <c r="CL129" s="114">
        <f t="shared" ca="1" si="213"/>
        <v>0</v>
      </c>
      <c r="CM129" s="114">
        <f t="shared" ca="1" si="213"/>
        <v>0</v>
      </c>
      <c r="CN129" s="114">
        <f t="shared" ca="1" si="213"/>
        <v>0</v>
      </c>
      <c r="CO129" s="114">
        <f t="shared" ca="1" si="213"/>
        <v>0</v>
      </c>
      <c r="CP129" s="114">
        <f t="shared" ca="1" si="213"/>
        <v>0</v>
      </c>
      <c r="CQ129" s="114">
        <f t="shared" ca="1" si="213"/>
        <v>0</v>
      </c>
      <c r="CR129" s="114">
        <f t="shared" ca="1" si="213"/>
        <v>0</v>
      </c>
      <c r="CS129" s="114">
        <f t="shared" ca="1" si="213"/>
        <v>0</v>
      </c>
      <c r="CT129" s="114">
        <f t="shared" ca="1" si="213"/>
        <v>0</v>
      </c>
      <c r="CU129" s="114">
        <f t="shared" ca="1" si="213"/>
        <v>0</v>
      </c>
    </row>
    <row r="130" spans="2:99" x14ac:dyDescent="0.25">
      <c r="B130" s="5" t="s">
        <v>238</v>
      </c>
      <c r="C130" s="6">
        <v>1000</v>
      </c>
      <c r="D130" s="5" t="s">
        <v>239</v>
      </c>
      <c r="E130" s="5">
        <f ca="1">I130</f>
        <v>12000</v>
      </c>
      <c r="H130" s="114" t="s">
        <v>238</v>
      </c>
      <c r="I130" s="115">
        <f t="shared" ca="1" si="210"/>
        <v>12000</v>
      </c>
      <c r="J130" s="114"/>
      <c r="K130" s="114">
        <f ca="1">(K128&gt;0)*$C$130</f>
        <v>0</v>
      </c>
      <c r="L130" s="114">
        <f t="shared" ref="L130:BB130" ca="1" si="214">(L128&gt;0)*$C$130</f>
        <v>0</v>
      </c>
      <c r="M130" s="114">
        <f t="shared" ca="1" si="214"/>
        <v>0</v>
      </c>
      <c r="N130" s="114">
        <f t="shared" ca="1" si="214"/>
        <v>0</v>
      </c>
      <c r="O130" s="114">
        <f t="shared" ca="1" si="214"/>
        <v>0</v>
      </c>
      <c r="P130" s="114">
        <f t="shared" ca="1" si="214"/>
        <v>0</v>
      </c>
      <c r="Q130" s="114">
        <f t="shared" ca="1" si="214"/>
        <v>0</v>
      </c>
      <c r="R130" s="114">
        <f t="shared" ca="1" si="214"/>
        <v>0</v>
      </c>
      <c r="S130" s="114">
        <f t="shared" ca="1" si="214"/>
        <v>0</v>
      </c>
      <c r="T130" s="114">
        <f t="shared" ca="1" si="214"/>
        <v>0</v>
      </c>
      <c r="U130" s="114">
        <f t="shared" ca="1" si="214"/>
        <v>0</v>
      </c>
      <c r="V130" s="114">
        <f t="shared" ca="1" si="214"/>
        <v>0</v>
      </c>
      <c r="W130" s="114">
        <f t="shared" ca="1" si="214"/>
        <v>1000</v>
      </c>
      <c r="X130" s="114">
        <f t="shared" ca="1" si="214"/>
        <v>1000</v>
      </c>
      <c r="Y130" s="114">
        <f t="shared" ca="1" si="214"/>
        <v>1000</v>
      </c>
      <c r="Z130" s="114">
        <f t="shared" ca="1" si="214"/>
        <v>1000</v>
      </c>
      <c r="AA130" s="114">
        <f t="shared" ca="1" si="214"/>
        <v>1000</v>
      </c>
      <c r="AB130" s="114">
        <f t="shared" ca="1" si="214"/>
        <v>1000</v>
      </c>
      <c r="AC130" s="114">
        <f t="shared" ca="1" si="214"/>
        <v>1000</v>
      </c>
      <c r="AD130" s="114">
        <f t="shared" ca="1" si="214"/>
        <v>1000</v>
      </c>
      <c r="AE130" s="114">
        <f t="shared" ca="1" si="214"/>
        <v>1000</v>
      </c>
      <c r="AF130" s="114">
        <f t="shared" ca="1" si="214"/>
        <v>1000</v>
      </c>
      <c r="AG130" s="114">
        <f t="shared" ca="1" si="214"/>
        <v>1000</v>
      </c>
      <c r="AH130" s="114">
        <f t="shared" ca="1" si="214"/>
        <v>1000</v>
      </c>
      <c r="AI130" s="114">
        <f t="shared" ca="1" si="214"/>
        <v>0</v>
      </c>
      <c r="AJ130" s="114">
        <f t="shared" ca="1" si="214"/>
        <v>0</v>
      </c>
      <c r="AK130" s="114">
        <f t="shared" ca="1" si="214"/>
        <v>0</v>
      </c>
      <c r="AL130" s="114">
        <f t="shared" ca="1" si="214"/>
        <v>0</v>
      </c>
      <c r="AM130" s="114">
        <f t="shared" ca="1" si="214"/>
        <v>0</v>
      </c>
      <c r="AN130" s="114">
        <f t="shared" ca="1" si="214"/>
        <v>0</v>
      </c>
      <c r="AO130" s="114">
        <f t="shared" ca="1" si="214"/>
        <v>0</v>
      </c>
      <c r="AP130" s="114">
        <f t="shared" ca="1" si="214"/>
        <v>0</v>
      </c>
      <c r="AQ130" s="114">
        <f t="shared" ca="1" si="214"/>
        <v>0</v>
      </c>
      <c r="AR130" s="114">
        <f t="shared" ca="1" si="214"/>
        <v>0</v>
      </c>
      <c r="AS130" s="114">
        <f t="shared" ca="1" si="214"/>
        <v>0</v>
      </c>
      <c r="AT130" s="114">
        <f t="shared" ca="1" si="214"/>
        <v>0</v>
      </c>
      <c r="AU130" s="114">
        <f t="shared" ca="1" si="214"/>
        <v>0</v>
      </c>
      <c r="AV130" s="114">
        <f t="shared" ca="1" si="214"/>
        <v>0</v>
      </c>
      <c r="AW130" s="114">
        <f t="shared" ca="1" si="214"/>
        <v>0</v>
      </c>
      <c r="AX130" s="114">
        <f t="shared" ca="1" si="214"/>
        <v>0</v>
      </c>
      <c r="AY130" s="114">
        <f t="shared" ca="1" si="214"/>
        <v>0</v>
      </c>
      <c r="AZ130" s="114">
        <f t="shared" ca="1" si="214"/>
        <v>0</v>
      </c>
      <c r="BA130" s="114">
        <f t="shared" ca="1" si="214"/>
        <v>0</v>
      </c>
      <c r="BB130" s="114">
        <f t="shared" ca="1" si="214"/>
        <v>0</v>
      </c>
      <c r="BC130" s="114">
        <f t="shared" ref="BC130:CA130" ca="1" si="215">(BC128&gt;0)*$C$130</f>
        <v>0</v>
      </c>
      <c r="BD130" s="114">
        <f t="shared" ca="1" si="215"/>
        <v>0</v>
      </c>
      <c r="BE130" s="114">
        <f t="shared" ca="1" si="215"/>
        <v>0</v>
      </c>
      <c r="BF130" s="114">
        <f t="shared" ca="1" si="215"/>
        <v>0</v>
      </c>
      <c r="BG130" s="114">
        <f t="shared" ca="1" si="215"/>
        <v>0</v>
      </c>
      <c r="BH130" s="114">
        <f t="shared" ca="1" si="215"/>
        <v>0</v>
      </c>
      <c r="BI130" s="114">
        <f t="shared" ca="1" si="215"/>
        <v>0</v>
      </c>
      <c r="BJ130" s="114">
        <f t="shared" ca="1" si="215"/>
        <v>0</v>
      </c>
      <c r="BK130" s="114">
        <f t="shared" ca="1" si="215"/>
        <v>0</v>
      </c>
      <c r="BL130" s="114">
        <f t="shared" ca="1" si="215"/>
        <v>0</v>
      </c>
      <c r="BM130" s="114">
        <f t="shared" ca="1" si="215"/>
        <v>0</v>
      </c>
      <c r="BN130" s="114">
        <f t="shared" ca="1" si="215"/>
        <v>0</v>
      </c>
      <c r="BO130" s="114">
        <f t="shared" ca="1" si="215"/>
        <v>0</v>
      </c>
      <c r="BP130" s="114">
        <f t="shared" ca="1" si="215"/>
        <v>0</v>
      </c>
      <c r="BQ130" s="114">
        <f t="shared" ca="1" si="215"/>
        <v>0</v>
      </c>
      <c r="BR130" s="114">
        <f t="shared" ca="1" si="215"/>
        <v>0</v>
      </c>
      <c r="BS130" s="114">
        <f t="shared" ca="1" si="215"/>
        <v>0</v>
      </c>
      <c r="BT130" s="114">
        <f t="shared" ca="1" si="215"/>
        <v>0</v>
      </c>
      <c r="BU130" s="114">
        <f t="shared" ca="1" si="215"/>
        <v>0</v>
      </c>
      <c r="BV130" s="114">
        <f t="shared" ca="1" si="215"/>
        <v>0</v>
      </c>
      <c r="BW130" s="114">
        <f t="shared" ca="1" si="215"/>
        <v>0</v>
      </c>
      <c r="BX130" s="114">
        <f t="shared" ca="1" si="215"/>
        <v>0</v>
      </c>
      <c r="BY130" s="114">
        <f t="shared" ca="1" si="215"/>
        <v>0</v>
      </c>
      <c r="BZ130" s="114">
        <f t="shared" ca="1" si="215"/>
        <v>0</v>
      </c>
      <c r="CA130" s="114">
        <f t="shared" ca="1" si="215"/>
        <v>0</v>
      </c>
      <c r="CB130" s="114">
        <f t="shared" ref="CB130:CU130" ca="1" si="216">(CB128&gt;0)*$C$130</f>
        <v>0</v>
      </c>
      <c r="CC130" s="114">
        <f t="shared" ca="1" si="216"/>
        <v>0</v>
      </c>
      <c r="CD130" s="114">
        <f t="shared" ca="1" si="216"/>
        <v>0</v>
      </c>
      <c r="CE130" s="114">
        <f t="shared" ca="1" si="216"/>
        <v>0</v>
      </c>
      <c r="CF130" s="114">
        <f t="shared" ca="1" si="216"/>
        <v>0</v>
      </c>
      <c r="CG130" s="114">
        <f t="shared" ca="1" si="216"/>
        <v>0</v>
      </c>
      <c r="CH130" s="114">
        <f t="shared" ca="1" si="216"/>
        <v>0</v>
      </c>
      <c r="CI130" s="114">
        <f t="shared" ca="1" si="216"/>
        <v>0</v>
      </c>
      <c r="CJ130" s="114">
        <f t="shared" ca="1" si="216"/>
        <v>0</v>
      </c>
      <c r="CK130" s="114">
        <f t="shared" ca="1" si="216"/>
        <v>0</v>
      </c>
      <c r="CL130" s="114">
        <f t="shared" ca="1" si="216"/>
        <v>0</v>
      </c>
      <c r="CM130" s="114">
        <f t="shared" ca="1" si="216"/>
        <v>0</v>
      </c>
      <c r="CN130" s="114">
        <f t="shared" ca="1" si="216"/>
        <v>0</v>
      </c>
      <c r="CO130" s="114">
        <f t="shared" ca="1" si="216"/>
        <v>0</v>
      </c>
      <c r="CP130" s="114">
        <f t="shared" ca="1" si="216"/>
        <v>0</v>
      </c>
      <c r="CQ130" s="114">
        <f t="shared" ca="1" si="216"/>
        <v>0</v>
      </c>
      <c r="CR130" s="114">
        <f t="shared" ca="1" si="216"/>
        <v>0</v>
      </c>
      <c r="CS130" s="114">
        <f t="shared" ca="1" si="216"/>
        <v>0</v>
      </c>
      <c r="CT130" s="114">
        <f t="shared" ca="1" si="216"/>
        <v>0</v>
      </c>
      <c r="CU130" s="114">
        <f t="shared" ca="1" si="216"/>
        <v>0</v>
      </c>
    </row>
    <row r="131" spans="2:99" x14ac:dyDescent="0.25">
      <c r="B131" s="5" t="s">
        <v>240</v>
      </c>
      <c r="C131" s="7">
        <v>0.01</v>
      </c>
      <c r="D131" s="5" t="s">
        <v>241</v>
      </c>
      <c r="E131" s="5">
        <f ca="1">C122*C131</f>
        <v>811953.77546101552</v>
      </c>
      <c r="H131" s="114" t="s">
        <v>242</v>
      </c>
      <c r="I131" s="115">
        <f t="shared" ca="1" si="210"/>
        <v>811953.77546101552</v>
      </c>
      <c r="J131" s="114"/>
      <c r="K131" s="114">
        <f ca="1">(SUM($J$128:J128)=0)*(K128&gt;0)*$E$131</f>
        <v>0</v>
      </c>
      <c r="L131" s="114">
        <f ca="1">(SUM($J$128:K128)=0)*(L128&gt;0)*$E$131</f>
        <v>0</v>
      </c>
      <c r="M131" s="114">
        <f ca="1">(SUM($J$128:L128)=0)*(M128&gt;0)*$E$131</f>
        <v>0</v>
      </c>
      <c r="N131" s="114">
        <f ca="1">(SUM($J$128:M128)=0)*(N128&gt;0)*$E$131</f>
        <v>0</v>
      </c>
      <c r="O131" s="114">
        <f ca="1">(SUM($J$128:N128)=0)*(O128&gt;0)*$E$131</f>
        <v>0</v>
      </c>
      <c r="P131" s="114">
        <f ca="1">(SUM($J$128:O128)=0)*(P128&gt;0)*$E$131</f>
        <v>0</v>
      </c>
      <c r="Q131" s="114">
        <f ca="1">(SUM($J$128:P128)=0)*(Q128&gt;0)*$E$131</f>
        <v>0</v>
      </c>
      <c r="R131" s="114">
        <f ca="1">(SUM($J$128:Q128)=0)*(R128&gt;0)*$E$131</f>
        <v>0</v>
      </c>
      <c r="S131" s="114">
        <f ca="1">(SUM($J$128:R128)=0)*(S128&gt;0)*$E$131</f>
        <v>0</v>
      </c>
      <c r="T131" s="114">
        <f ca="1">(SUM($J$128:S128)=0)*(T128&gt;0)*$E$131</f>
        <v>0</v>
      </c>
      <c r="U131" s="114">
        <f ca="1">(SUM($J$128:T128)=0)*(U128&gt;0)*$E$131</f>
        <v>0</v>
      </c>
      <c r="V131" s="114">
        <f ca="1">(SUM($J$128:U128)=0)*(V128&gt;0)*$E$131</f>
        <v>0</v>
      </c>
      <c r="W131" s="114">
        <f ca="1">(SUM($J$128:V128)=0)*(W128&gt;0)*$E$131</f>
        <v>811953.77546101552</v>
      </c>
      <c r="X131" s="114">
        <f ca="1">(SUM($J$128:W128)=0)*(X128&gt;0)*$E$131</f>
        <v>0</v>
      </c>
      <c r="Y131" s="114">
        <f ca="1">(SUM($J$128:X128)=0)*(Y128&gt;0)*$E$131</f>
        <v>0</v>
      </c>
      <c r="Z131" s="114">
        <f ca="1">(SUM($J$128:Y128)=0)*(Z128&gt;0)*$E$131</f>
        <v>0</v>
      </c>
      <c r="AA131" s="114">
        <f ca="1">(SUM($J$128:Z128)=0)*(AA128&gt;0)*$E$131</f>
        <v>0</v>
      </c>
      <c r="AB131" s="114">
        <f ca="1">(SUM($J$128:AA128)=0)*(AB128&gt;0)*$E$131</f>
        <v>0</v>
      </c>
      <c r="AC131" s="114">
        <f ca="1">(SUM($J$128:AB128)=0)*(AC128&gt;0)*$E$131</f>
        <v>0</v>
      </c>
      <c r="AD131" s="114">
        <f ca="1">(SUM($J$128:AC128)=0)*(AD128&gt;0)*$E$131</f>
        <v>0</v>
      </c>
      <c r="AE131" s="114">
        <f ca="1">(SUM($J$128:AD128)=0)*(AE128&gt;0)*$E$131</f>
        <v>0</v>
      </c>
      <c r="AF131" s="114">
        <f ca="1">(SUM($J$128:AE128)=0)*(AF128&gt;0)*$E$131</f>
        <v>0</v>
      </c>
      <c r="AG131" s="114">
        <f ca="1">(SUM($J$128:AF128)=0)*(AG128&gt;0)*$E$131</f>
        <v>0</v>
      </c>
      <c r="AH131" s="114">
        <f ca="1">(SUM($J$128:AG128)=0)*(AH128&gt;0)*$E$131</f>
        <v>0</v>
      </c>
      <c r="AI131" s="114">
        <f ca="1">(SUM($J$128:AH128)=0)*(AI128&gt;0)*$E$131</f>
        <v>0</v>
      </c>
      <c r="AJ131" s="114">
        <f ca="1">(SUM($J$128:AI128)=0)*(AJ128&gt;0)*$E$131</f>
        <v>0</v>
      </c>
      <c r="AK131" s="114">
        <f ca="1">(SUM($J$128:AJ128)=0)*(AK128&gt;0)*$E$131</f>
        <v>0</v>
      </c>
      <c r="AL131" s="114">
        <f ca="1">(SUM($J$128:AK128)=0)*(AL128&gt;0)*$E$131</f>
        <v>0</v>
      </c>
      <c r="AM131" s="114">
        <f ca="1">(SUM($J$128:AL128)=0)*(AM128&gt;0)*$E$131</f>
        <v>0</v>
      </c>
      <c r="AN131" s="114">
        <f ca="1">(SUM($J$128:AM128)=0)*(AN128&gt;0)*$E$131</f>
        <v>0</v>
      </c>
      <c r="AO131" s="114">
        <f ca="1">(SUM($J$128:AN128)=0)*(AO128&gt;0)*$E$131</f>
        <v>0</v>
      </c>
      <c r="AP131" s="114">
        <f ca="1">(SUM($J$128:AO128)=0)*(AP128&gt;0)*$E$131</f>
        <v>0</v>
      </c>
      <c r="AQ131" s="114">
        <f ca="1">(SUM($J$128:AP128)=0)*(AQ128&gt;0)*$E$131</f>
        <v>0</v>
      </c>
      <c r="AR131" s="114">
        <f ca="1">(SUM($J$128:AQ128)=0)*(AR128&gt;0)*$E$131</f>
        <v>0</v>
      </c>
      <c r="AS131" s="114">
        <f ca="1">(SUM($J$128:AR128)=0)*(AS128&gt;0)*$E$131</f>
        <v>0</v>
      </c>
      <c r="AT131" s="114">
        <f ca="1">(SUM($J$128:AS128)=0)*(AT128&gt;0)*$E$131</f>
        <v>0</v>
      </c>
      <c r="AU131" s="114">
        <f ca="1">(SUM($J$128:AT128)=0)*(AU128&gt;0)*$E$131</f>
        <v>0</v>
      </c>
      <c r="AV131" s="114">
        <f ca="1">(SUM($J$128:AU128)=0)*(AV128&gt;0)*$E$131</f>
        <v>0</v>
      </c>
      <c r="AW131" s="114">
        <f ca="1">(SUM($J$128:AV128)=0)*(AW128&gt;0)*$E$131</f>
        <v>0</v>
      </c>
      <c r="AX131" s="114">
        <f ca="1">(SUM($J$128:AW128)=0)*(AX128&gt;0)*$E$131</f>
        <v>0</v>
      </c>
      <c r="AY131" s="114">
        <f ca="1">(SUM($J$128:AX128)=0)*(AY128&gt;0)*$E$131</f>
        <v>0</v>
      </c>
      <c r="AZ131" s="114">
        <f ca="1">(SUM($J$128:AY128)=0)*(AZ128&gt;0)*$E$131</f>
        <v>0</v>
      </c>
      <c r="BA131" s="114">
        <f ca="1">(SUM($J$128:AZ128)=0)*(BA128&gt;0)*$E$131</f>
        <v>0</v>
      </c>
      <c r="BB131" s="114">
        <f ca="1">(SUM($J$128:BA128)=0)*(BB128&gt;0)*$E$131</f>
        <v>0</v>
      </c>
      <c r="BC131" s="114">
        <f ca="1">(SUM($J$128:BB128)=0)*(BC128&gt;0)*$E$131</f>
        <v>0</v>
      </c>
      <c r="BD131" s="114">
        <f ca="1">(SUM($J$128:BC128)=0)*(BD128&gt;0)*$E$131</f>
        <v>0</v>
      </c>
      <c r="BE131" s="114">
        <f ca="1">(SUM($J$128:BD128)=0)*(BE128&gt;0)*$E$131</f>
        <v>0</v>
      </c>
      <c r="BF131" s="114">
        <f ca="1">(SUM($J$128:BE128)=0)*(BF128&gt;0)*$E$131</f>
        <v>0</v>
      </c>
      <c r="BG131" s="114">
        <f ca="1">(SUM($J$128:BF128)=0)*(BG128&gt;0)*$E$131</f>
        <v>0</v>
      </c>
      <c r="BH131" s="114">
        <f ca="1">(SUM($J$128:BG128)=0)*(BH128&gt;0)*$E$131</f>
        <v>0</v>
      </c>
      <c r="BI131" s="114">
        <f ca="1">(SUM($J$128:BH128)=0)*(BI128&gt;0)*$E$131</f>
        <v>0</v>
      </c>
      <c r="BJ131" s="114">
        <f ca="1">(SUM($J$128:BI128)=0)*(BJ128&gt;0)*$E$131</f>
        <v>0</v>
      </c>
      <c r="BK131" s="114">
        <f ca="1">(SUM($J$128:BJ128)=0)*(BK128&gt;0)*$E$131</f>
        <v>0</v>
      </c>
      <c r="BL131" s="114">
        <f ca="1">(SUM($J$128:BK128)=0)*(BL128&gt;0)*$E$131</f>
        <v>0</v>
      </c>
      <c r="BM131" s="114">
        <f ca="1">(SUM($J$128:BL128)=0)*(BM128&gt;0)*$E$131</f>
        <v>0</v>
      </c>
      <c r="BN131" s="114">
        <f ca="1">(SUM($J$128:BM128)=0)*(BN128&gt;0)*$E$131</f>
        <v>0</v>
      </c>
      <c r="BO131" s="114">
        <f ca="1">(SUM($J$128:BN128)=0)*(BO128&gt;0)*$E$131</f>
        <v>0</v>
      </c>
      <c r="BP131" s="114">
        <f ca="1">(SUM($J$128:BO128)=0)*(BP128&gt;0)*$E$131</f>
        <v>0</v>
      </c>
      <c r="BQ131" s="114">
        <f ca="1">(SUM($J$128:BP128)=0)*(BQ128&gt;0)*$E$131</f>
        <v>0</v>
      </c>
      <c r="BR131" s="114">
        <f ca="1">(SUM($J$128:BQ128)=0)*(BR128&gt;0)*$E$131</f>
        <v>0</v>
      </c>
      <c r="BS131" s="114">
        <f ca="1">(SUM($J$128:BR128)=0)*(BS128&gt;0)*$E$131</f>
        <v>0</v>
      </c>
      <c r="BT131" s="114">
        <f ca="1">(SUM($J$128:BS128)=0)*(BT128&gt;0)*$E$131</f>
        <v>0</v>
      </c>
      <c r="BU131" s="114">
        <f ca="1">(SUM($J$128:BT128)=0)*(BU128&gt;0)*$E$131</f>
        <v>0</v>
      </c>
      <c r="BV131" s="114">
        <f ca="1">(SUM($J$128:BU128)=0)*(BV128&gt;0)*$E$131</f>
        <v>0</v>
      </c>
      <c r="BW131" s="114">
        <f ca="1">(SUM($J$128:BV128)=0)*(BW128&gt;0)*$E$131</f>
        <v>0</v>
      </c>
      <c r="BX131" s="114">
        <f ca="1">(SUM($J$128:BW128)=0)*(BX128&gt;0)*$E$131</f>
        <v>0</v>
      </c>
      <c r="BY131" s="114">
        <f ca="1">(SUM($J$128:BX128)=0)*(BY128&gt;0)*$E$131</f>
        <v>0</v>
      </c>
      <c r="BZ131" s="114">
        <f ca="1">(SUM($J$128:BY128)=0)*(BZ128&gt;0)*$E$131</f>
        <v>0</v>
      </c>
      <c r="CA131" s="114">
        <f ca="1">(SUM($J$128:BZ128)=0)*(CA128&gt;0)*$E$131</f>
        <v>0</v>
      </c>
      <c r="CB131" s="114">
        <f ca="1">(SUM($J$128:CA128)=0)*(CB128&gt;0)*$E$131</f>
        <v>0</v>
      </c>
      <c r="CC131" s="114">
        <f ca="1">(SUM($J$128:CB128)=0)*(CC128&gt;0)*$E$131</f>
        <v>0</v>
      </c>
      <c r="CD131" s="114">
        <f ca="1">(SUM($J$128:CC128)=0)*(CD128&gt;0)*$E$131</f>
        <v>0</v>
      </c>
      <c r="CE131" s="114">
        <f ca="1">(SUM($J$128:CD128)=0)*(CE128&gt;0)*$E$131</f>
        <v>0</v>
      </c>
      <c r="CF131" s="114">
        <f ca="1">(SUM($J$128:CE128)=0)*(CF128&gt;0)*$E$131</f>
        <v>0</v>
      </c>
      <c r="CG131" s="114">
        <f ca="1">(SUM($J$128:CF128)=0)*(CG128&gt;0)*$E$131</f>
        <v>0</v>
      </c>
      <c r="CH131" s="114">
        <f ca="1">(SUM($J$128:CG128)=0)*(CH128&gt;0)*$E$131</f>
        <v>0</v>
      </c>
      <c r="CI131" s="114">
        <f ca="1">(SUM($J$128:CH128)=0)*(CI128&gt;0)*$E$131</f>
        <v>0</v>
      </c>
      <c r="CJ131" s="114">
        <f ca="1">(SUM($J$128:CI128)=0)*(CJ128&gt;0)*$E$131</f>
        <v>0</v>
      </c>
      <c r="CK131" s="114">
        <f ca="1">(SUM($J$128:CJ128)=0)*(CK128&gt;0)*$E$131</f>
        <v>0</v>
      </c>
      <c r="CL131" s="114">
        <f ca="1">(SUM($J$128:CK128)=0)*(CL128&gt;0)*$E$131</f>
        <v>0</v>
      </c>
      <c r="CM131" s="114">
        <f ca="1">(SUM($J$128:CL128)=0)*(CM128&gt;0)*$E$131</f>
        <v>0</v>
      </c>
      <c r="CN131" s="114">
        <f ca="1">(SUM($J$128:CM128)=0)*(CN128&gt;0)*$E$131</f>
        <v>0</v>
      </c>
      <c r="CO131" s="114">
        <f ca="1">(SUM($J$128:CN128)=0)*(CO128&gt;0)*$E$131</f>
        <v>0</v>
      </c>
      <c r="CP131" s="114">
        <f ca="1">(SUM($J$128:CO128)=0)*(CP128&gt;0)*$E$131</f>
        <v>0</v>
      </c>
      <c r="CQ131" s="114">
        <f ca="1">(SUM($J$128:CP128)=0)*(CQ128&gt;0)*$E$131</f>
        <v>0</v>
      </c>
      <c r="CR131" s="114">
        <f ca="1">(SUM($J$128:CQ128)=0)*(CR128&gt;0)*$E$131</f>
        <v>0</v>
      </c>
      <c r="CS131" s="114">
        <f ca="1">(SUM($J$128:CR128)=0)*(CS128&gt;0)*$E$131</f>
        <v>0</v>
      </c>
      <c r="CT131" s="114">
        <f ca="1">(SUM($J$128:CS128)=0)*(CT128&gt;0)*$E$131</f>
        <v>0</v>
      </c>
      <c r="CU131" s="114">
        <f ca="1">(SUM($J$128:CT128)=0)*(CU128&gt;0)*$E$131</f>
        <v>0</v>
      </c>
    </row>
    <row r="132" spans="2:99" x14ac:dyDescent="0.25">
      <c r="B132" s="5" t="s">
        <v>243</v>
      </c>
      <c r="C132" s="7">
        <v>5.0000000000000001E-3</v>
      </c>
      <c r="D132" s="5" t="s">
        <v>244</v>
      </c>
      <c r="E132" s="5">
        <f ca="1">C123*C132</f>
        <v>420016.48465000006</v>
      </c>
      <c r="H132" s="114" t="s">
        <v>243</v>
      </c>
      <c r="I132" s="115">
        <f t="shared" ca="1" si="210"/>
        <v>420016.48465000006</v>
      </c>
      <c r="J132" s="114"/>
      <c r="K132" s="114">
        <f ca="1">(SUM(L129:$BC$129)=0)*(SUM($J$132:J132)=0)*$E$132</f>
        <v>0</v>
      </c>
      <c r="L132" s="114">
        <f ca="1">(SUM(M129:$BC$129)=0)*(SUM($J$132:K132)=0)*$E$132</f>
        <v>0</v>
      </c>
      <c r="M132" s="114">
        <f ca="1">(SUM(N129:$BC$129)=0)*(SUM($J$132:L132)=0)*$E$132</f>
        <v>0</v>
      </c>
      <c r="N132" s="114">
        <f ca="1">(SUM(O129:$BC$129)=0)*(SUM($J$132:M132)=0)*$E$132</f>
        <v>0</v>
      </c>
      <c r="O132" s="114">
        <f ca="1">(SUM(P129:$BC$129)=0)*(SUM($J$132:N132)=0)*$E$132</f>
        <v>0</v>
      </c>
      <c r="P132" s="114">
        <f ca="1">(SUM(Q129:$BC$129)=0)*(SUM($J$132:O132)=0)*$E$132</f>
        <v>0</v>
      </c>
      <c r="Q132" s="114">
        <f ca="1">(SUM(R129:$BC$129)=0)*(SUM($J$132:P132)=0)*$E$132</f>
        <v>0</v>
      </c>
      <c r="R132" s="114">
        <f ca="1">(SUM(S129:$BC$129)=0)*(SUM($J$132:Q132)=0)*$E$132</f>
        <v>0</v>
      </c>
      <c r="S132" s="114">
        <f ca="1">(SUM(T129:$BC$129)=0)*(SUM($J$132:R132)=0)*$E$132</f>
        <v>0</v>
      </c>
      <c r="T132" s="114">
        <f ca="1">(SUM(U129:$BC$129)=0)*(SUM($J$132:S132)=0)*$E$132</f>
        <v>0</v>
      </c>
      <c r="U132" s="114">
        <f ca="1">(SUM(V129:$BC$129)=0)*(SUM($J$132:T132)=0)*$E$132</f>
        <v>0</v>
      </c>
      <c r="V132" s="114">
        <f ca="1">(SUM(W129:$BC$129)=0)*(SUM($J$132:U132)=0)*$E$132</f>
        <v>0</v>
      </c>
      <c r="W132" s="114">
        <f ca="1">(SUM(X129:$BC$129)=0)*(SUM($J$132:V132)=0)*$E$132</f>
        <v>0</v>
      </c>
      <c r="X132" s="114">
        <f ca="1">(SUM(Y129:$BC$129)=0)*(SUM($J$132:W132)=0)*$E$132</f>
        <v>0</v>
      </c>
      <c r="Y132" s="114">
        <f ca="1">(SUM(Z129:$BC$129)=0)*(SUM($J$132:X132)=0)*$E$132</f>
        <v>0</v>
      </c>
      <c r="Z132" s="114">
        <f ca="1">(SUM(AA129:$BC$129)=0)*(SUM($J$132:Y132)=0)*$E$132</f>
        <v>0</v>
      </c>
      <c r="AA132" s="114">
        <f ca="1">(SUM(AB129:$BC$129)=0)*(SUM($J$132:Z132)=0)*$E$132</f>
        <v>0</v>
      </c>
      <c r="AB132" s="114">
        <f ca="1">(SUM(AC129:$BC$129)=0)*(SUM($J$132:AA132)=0)*$E$132</f>
        <v>0</v>
      </c>
      <c r="AC132" s="114">
        <f ca="1">(SUM(AD129:$BC$129)=0)*(SUM($J$132:AB132)=0)*$E$132</f>
        <v>0</v>
      </c>
      <c r="AD132" s="114">
        <f ca="1">(SUM(AE129:$BC$129)=0)*(SUM($J$132:AC132)=0)*$E$132</f>
        <v>0</v>
      </c>
      <c r="AE132" s="114">
        <f ca="1">(SUM(AF129:$BC$129)=0)*(SUM($J$132:AD132)=0)*$E$132</f>
        <v>0</v>
      </c>
      <c r="AF132" s="114">
        <f ca="1">(SUM(AG129:$BC$129)=0)*(SUM($J$132:AE132)=0)*$E$132</f>
        <v>0</v>
      </c>
      <c r="AG132" s="114">
        <f ca="1">(SUM(AH129:$BC$129)=0)*(SUM($J$132:AF132)=0)*$E$132</f>
        <v>0</v>
      </c>
      <c r="AH132" s="114">
        <f ca="1">(SUM(AI129:$BC$129)=0)*(SUM($J$132:AG132)=0)*$E$132</f>
        <v>420016.48465000006</v>
      </c>
      <c r="AI132" s="114">
        <f ca="1">(SUM(AJ129:$BC$129)=0)*(SUM($J$132:AH132)=0)*$E$132</f>
        <v>0</v>
      </c>
      <c r="AJ132" s="114">
        <f ca="1">(SUM(AK129:$BC$129)=0)*(SUM($J$132:AI132)=0)*$E$132</f>
        <v>0</v>
      </c>
      <c r="AK132" s="114">
        <f ca="1">(SUM(AL129:$BC$129)=0)*(SUM($J$132:AJ132)=0)*$E$132</f>
        <v>0</v>
      </c>
      <c r="AL132" s="114">
        <f ca="1">(SUM(AM129:$BC$129)=0)*(SUM($J$132:AK132)=0)*$E$132</f>
        <v>0</v>
      </c>
      <c r="AM132" s="114">
        <f ca="1">(SUM(AN129:$BC$129)=0)*(SUM($J$132:AL132)=0)*$E$132</f>
        <v>0</v>
      </c>
      <c r="AN132" s="114">
        <f ca="1">(SUM(AO129:$BC$129)=0)*(SUM($J$132:AM132)=0)*$E$132</f>
        <v>0</v>
      </c>
      <c r="AO132" s="114">
        <f ca="1">(SUM(AP129:$BC$129)=0)*(SUM($J$132:AN132)=0)*$E$132</f>
        <v>0</v>
      </c>
      <c r="AP132" s="114">
        <f ca="1">(SUM(AQ129:$BC$129)=0)*(SUM($J$132:AO132)=0)*$E$132</f>
        <v>0</v>
      </c>
      <c r="AQ132" s="114">
        <f ca="1">(SUM(AR129:$BC$129)=0)*(SUM($J$132:AP132)=0)*$E$132</f>
        <v>0</v>
      </c>
      <c r="AR132" s="114">
        <f ca="1">(SUM(AS129:$BC$129)=0)*(SUM($J$132:AQ132)=0)*$E$132</f>
        <v>0</v>
      </c>
      <c r="AS132" s="114">
        <f ca="1">(SUM(AT129:$BC$129)=0)*(SUM($J$132:AR132)=0)*$E$132</f>
        <v>0</v>
      </c>
      <c r="AT132" s="114">
        <f ca="1">(SUM(AU129:$BC$129)=0)*(SUM($J$132:AS132)=0)*$E$132</f>
        <v>0</v>
      </c>
      <c r="AU132" s="114">
        <f ca="1">(SUM(AV129:$BC$129)=0)*(SUM($J$132:AT132)=0)*$E$132</f>
        <v>0</v>
      </c>
      <c r="AV132" s="114">
        <f ca="1">(SUM(AW129:$BC$129)=0)*(SUM($J$132:AU132)=0)*$E$132</f>
        <v>0</v>
      </c>
      <c r="AW132" s="114">
        <f ca="1">(SUM(AX129:$BC$129)=0)*(SUM($J$132:AV132)=0)*$E$132</f>
        <v>0</v>
      </c>
      <c r="AX132" s="114">
        <f ca="1">(SUM(AY129:$BC$129)=0)*(SUM($J$132:AW132)=0)*$E$132</f>
        <v>0</v>
      </c>
      <c r="AY132" s="114">
        <f ca="1">(SUM(AZ129:$BC$129)=0)*(SUM($J$132:AX132)=0)*$E$132</f>
        <v>0</v>
      </c>
      <c r="AZ132" s="114">
        <f ca="1">(SUM(BA129:$BC$129)=0)*(SUM($J$132:AY132)=0)*$E$132</f>
        <v>0</v>
      </c>
      <c r="BA132" s="114">
        <f ca="1">(SUM(BB129:$BC$129)=0)*(SUM($J$132:AZ132)=0)*$E$132</f>
        <v>0</v>
      </c>
      <c r="BB132" s="114">
        <f ca="1">(SUM(BC129:$BC$129)=0)*(SUM($J$132:BA132)=0)*$E$132</f>
        <v>0</v>
      </c>
      <c r="BC132" s="114">
        <f ca="1">(SUM($BC129:BD$129)=0)*(SUM($J$132:BB132)=0)*$E$132</f>
        <v>0</v>
      </c>
      <c r="BD132" s="114">
        <f ca="1">(SUM($BC129:BE$129)=0)*(SUM($J$132:BC132)=0)*$E$132</f>
        <v>0</v>
      </c>
      <c r="BE132" s="114">
        <f ca="1">(SUM($BC129:BF$129)=0)*(SUM($J$132:BD132)=0)*$E$132</f>
        <v>0</v>
      </c>
      <c r="BF132" s="114">
        <f ca="1">(SUM($BC129:BG$129)=0)*(SUM($J$132:BE132)=0)*$E$132</f>
        <v>0</v>
      </c>
      <c r="BG132" s="114">
        <f ca="1">(SUM($BC129:BH$129)=0)*(SUM($J$132:BF132)=0)*$E$132</f>
        <v>0</v>
      </c>
      <c r="BH132" s="114">
        <f ca="1">(SUM($BC129:BI$129)=0)*(SUM($J$132:BG132)=0)*$E$132</f>
        <v>0</v>
      </c>
      <c r="BI132" s="114">
        <f ca="1">(SUM($BC129:BJ$129)=0)*(SUM($J$132:BH132)=0)*$E$132</f>
        <v>0</v>
      </c>
      <c r="BJ132" s="114">
        <f ca="1">(SUM($BC129:BK$129)=0)*(SUM($J$132:BI132)=0)*$E$132</f>
        <v>0</v>
      </c>
      <c r="BK132" s="114">
        <f ca="1">(SUM($BC129:BL$129)=0)*(SUM($J$132:BJ132)=0)*$E$132</f>
        <v>0</v>
      </c>
      <c r="BL132" s="114">
        <f ca="1">(SUM($BC129:BM$129)=0)*(SUM($J$132:BK132)=0)*$E$132</f>
        <v>0</v>
      </c>
      <c r="BM132" s="114">
        <f ca="1">(SUM($BC129:BN$129)=0)*(SUM($J$132:BL132)=0)*$E$132</f>
        <v>0</v>
      </c>
      <c r="BN132" s="114">
        <f ca="1">(SUM($BC129:BO$129)=0)*(SUM($J$132:BM132)=0)*$E$132</f>
        <v>0</v>
      </c>
      <c r="BO132" s="114">
        <f ca="1">(SUM($BC129:BP$129)=0)*(SUM($J$132:BN132)=0)*$E$132</f>
        <v>0</v>
      </c>
      <c r="BP132" s="114">
        <f ca="1">(SUM($BC129:BQ$129)=0)*(SUM($J$132:BO132)=0)*$E$132</f>
        <v>0</v>
      </c>
      <c r="BQ132" s="114">
        <f ca="1">(SUM($BC129:BR$129)=0)*(SUM($J$132:BP132)=0)*$E$132</f>
        <v>0</v>
      </c>
      <c r="BR132" s="114">
        <f ca="1">(SUM($BC129:BS$129)=0)*(SUM($J$132:BQ132)=0)*$E$132</f>
        <v>0</v>
      </c>
      <c r="BS132" s="114">
        <f ca="1">(SUM($BC129:BT$129)=0)*(SUM($J$132:BR132)=0)*$E$132</f>
        <v>0</v>
      </c>
      <c r="BT132" s="114">
        <f ca="1">(SUM($BC129:BU$129)=0)*(SUM($J$132:BS132)=0)*$E$132</f>
        <v>0</v>
      </c>
      <c r="BU132" s="114">
        <f ca="1">(SUM($BC129:BV$129)=0)*(SUM($J$132:BT132)=0)*$E$132</f>
        <v>0</v>
      </c>
      <c r="BV132" s="114">
        <f ca="1">(SUM($BC129:BW$129)=0)*(SUM($J$132:BU132)=0)*$E$132</f>
        <v>0</v>
      </c>
      <c r="BW132" s="114">
        <f ca="1">(SUM($BC129:BX$129)=0)*(SUM($J$132:BV132)=0)*$E$132</f>
        <v>0</v>
      </c>
      <c r="BX132" s="114">
        <f ca="1">(SUM($BC129:BY$129)=0)*(SUM($J$132:BW132)=0)*$E$132</f>
        <v>0</v>
      </c>
      <c r="BY132" s="114">
        <f ca="1">(SUM($BC129:BZ$129)=0)*(SUM($J$132:BX132)=0)*$E$132</f>
        <v>0</v>
      </c>
      <c r="BZ132" s="114">
        <f ca="1">(SUM($BC129:CA$129)=0)*(SUM($J$132:BY132)=0)*$E$132</f>
        <v>0</v>
      </c>
      <c r="CA132" s="114">
        <f ca="1">(SUM($BC129:CB$129)=0)*(SUM($J$132:BZ132)=0)*$E$132</f>
        <v>0</v>
      </c>
      <c r="CB132" s="114">
        <f ca="1">(SUM($BC129:CC$129)=0)*(SUM($J$132:CA132)=0)*$E$132</f>
        <v>0</v>
      </c>
      <c r="CC132" s="114">
        <f ca="1">(SUM($BC129:CD$129)=0)*(SUM($J$132:CB132)=0)*$E$132</f>
        <v>0</v>
      </c>
      <c r="CD132" s="114">
        <f ca="1">(SUM($BC129:CE$129)=0)*(SUM($J$132:CC132)=0)*$E$132</f>
        <v>0</v>
      </c>
      <c r="CE132" s="114">
        <f ca="1">(SUM($BC129:CF$129)=0)*(SUM($J$132:CD132)=0)*$E$132</f>
        <v>0</v>
      </c>
      <c r="CF132" s="114">
        <f ca="1">(SUM($BC129:CG$129)=0)*(SUM($J$132:CE132)=0)*$E$132</f>
        <v>0</v>
      </c>
      <c r="CG132" s="114">
        <f ca="1">(SUM($BC129:CH$129)=0)*(SUM($J$132:CF132)=0)*$E$132</f>
        <v>0</v>
      </c>
      <c r="CH132" s="114">
        <f ca="1">(SUM($BC129:CI$129)=0)*(SUM($J$132:CG132)=0)*$E$132</f>
        <v>0</v>
      </c>
      <c r="CI132" s="114">
        <f ca="1">(SUM($BC129:CJ$129)=0)*(SUM($J$132:CH132)=0)*$E$132</f>
        <v>0</v>
      </c>
      <c r="CJ132" s="114">
        <f ca="1">(SUM($BC129:CK$129)=0)*(SUM($J$132:CI132)=0)*$E$132</f>
        <v>0</v>
      </c>
      <c r="CK132" s="114">
        <f ca="1">(SUM($BC129:CL$129)=0)*(SUM($J$132:CJ132)=0)*$E$132</f>
        <v>0</v>
      </c>
      <c r="CL132" s="114">
        <f ca="1">(SUM($BC129:CM$129)=0)*(SUM($J$132:CK132)=0)*$E$132</f>
        <v>0</v>
      </c>
      <c r="CM132" s="114">
        <f ca="1">(SUM($BC129:CN$129)=0)*(SUM($J$132:CL132)=0)*$E$132</f>
        <v>0</v>
      </c>
      <c r="CN132" s="114">
        <f ca="1">(SUM($BC129:CO$129)=0)*(SUM($J$132:CM132)=0)*$E$132</f>
        <v>0</v>
      </c>
      <c r="CO132" s="114">
        <f ca="1">(SUM($BC129:CP$129)=0)*(SUM($J$132:CN132)=0)*$E$132</f>
        <v>0</v>
      </c>
      <c r="CP132" s="114">
        <f ca="1">(SUM($BC129:CQ$129)=0)*(SUM($J$132:CO132)=0)*$E$132</f>
        <v>0</v>
      </c>
      <c r="CQ132" s="114">
        <f ca="1">(SUM($BC129:CR$129)=0)*(SUM($J$132:CP132)=0)*$E$132</f>
        <v>0</v>
      </c>
      <c r="CR132" s="114">
        <f ca="1">(SUM($BC129:CS$129)=0)*(SUM($J$132:CQ132)=0)*$E$132</f>
        <v>0</v>
      </c>
      <c r="CS132" s="114">
        <f ca="1">(SUM($BC129:CT$129)=0)*(SUM($J$132:CR132)=0)*$E$132</f>
        <v>0</v>
      </c>
      <c r="CT132" s="114">
        <f ca="1">(SUM($BC129:CU$129)=0)*(SUM($J$132:CS132)=0)*$E$132</f>
        <v>0</v>
      </c>
      <c r="CU132" s="114">
        <f ca="1">(SUM($BC129:CV$129)=0)*(SUM($J$132:CT132)=0)*$E$132</f>
        <v>0</v>
      </c>
    </row>
    <row r="133" spans="2:99" x14ac:dyDescent="0.25">
      <c r="B133" s="5" t="s">
        <v>245</v>
      </c>
      <c r="C133" s="116">
        <v>7500</v>
      </c>
      <c r="D133" s="5" t="s">
        <v>169</v>
      </c>
      <c r="E133" s="5">
        <f>($C$119&gt;0)*C133</f>
        <v>7500</v>
      </c>
      <c r="H133" s="114" t="s">
        <v>245</v>
      </c>
      <c r="I133" s="115">
        <f t="shared" ca="1" si="210"/>
        <v>7500</v>
      </c>
      <c r="J133" s="114"/>
      <c r="K133" s="114">
        <f ca="1">(SUM($J$128:J128)=0)*(K128&gt;0)*$E$133</f>
        <v>0</v>
      </c>
      <c r="L133" s="114">
        <f ca="1">(SUM($J$128:K128)=0)*(L128&gt;0)*$E$133</f>
        <v>0</v>
      </c>
      <c r="M133" s="114">
        <f ca="1">(SUM($J$128:L128)=0)*(M128&gt;0)*$E$133</f>
        <v>0</v>
      </c>
      <c r="N133" s="114">
        <f ca="1">(SUM($J$128:M128)=0)*(N128&gt;0)*$E$133</f>
        <v>0</v>
      </c>
      <c r="O133" s="114">
        <f ca="1">(SUM($J$128:N128)=0)*(O128&gt;0)*$E$133</f>
        <v>0</v>
      </c>
      <c r="P133" s="114">
        <f ca="1">(SUM($J$128:O128)=0)*(P128&gt;0)*$E$133</f>
        <v>0</v>
      </c>
      <c r="Q133" s="114">
        <f ca="1">(SUM($J$128:P128)=0)*(Q128&gt;0)*$E$133</f>
        <v>0</v>
      </c>
      <c r="R133" s="114">
        <f ca="1">(SUM($J$128:Q128)=0)*(R128&gt;0)*$E$133</f>
        <v>0</v>
      </c>
      <c r="S133" s="114">
        <f ca="1">(SUM($J$128:R128)=0)*(S128&gt;0)*$E$133</f>
        <v>0</v>
      </c>
      <c r="T133" s="114">
        <f ca="1">(SUM($J$128:S128)=0)*(T128&gt;0)*$E$133</f>
        <v>0</v>
      </c>
      <c r="U133" s="114">
        <f ca="1">(SUM($J$128:T128)=0)*(U128&gt;0)*$E$133</f>
        <v>0</v>
      </c>
      <c r="V133" s="114">
        <f ca="1">(SUM($J$128:U128)=0)*(V128&gt;0)*$E$133</f>
        <v>0</v>
      </c>
      <c r="W133" s="114">
        <f ca="1">(SUM($J$128:V128)=0)*(W128&gt;0)*$E$133</f>
        <v>7500</v>
      </c>
      <c r="X133" s="114">
        <f ca="1">(SUM($J$128:W128)=0)*(X128&gt;0)*$E$133</f>
        <v>0</v>
      </c>
      <c r="Y133" s="114">
        <f ca="1">(SUM($J$128:X128)=0)*(Y128&gt;0)*$E$133</f>
        <v>0</v>
      </c>
      <c r="Z133" s="114">
        <f ca="1">(SUM($J$128:Y128)=0)*(Z128&gt;0)*$E$133</f>
        <v>0</v>
      </c>
      <c r="AA133" s="114">
        <f ca="1">(SUM($J$128:Z128)=0)*(AA128&gt;0)*$E$133</f>
        <v>0</v>
      </c>
      <c r="AB133" s="114">
        <f ca="1">(SUM($J$128:AA128)=0)*(AB128&gt;0)*$E$133</f>
        <v>0</v>
      </c>
      <c r="AC133" s="114">
        <f ca="1">(SUM($J$128:AB128)=0)*(AC128&gt;0)*$E$133</f>
        <v>0</v>
      </c>
      <c r="AD133" s="114">
        <f ca="1">(SUM($J$128:AC128)=0)*(AD128&gt;0)*$E$133</f>
        <v>0</v>
      </c>
      <c r="AE133" s="114">
        <f ca="1">(SUM($J$128:AD128)=0)*(AE128&gt;0)*$E$133</f>
        <v>0</v>
      </c>
      <c r="AF133" s="114">
        <f ca="1">(SUM($J$128:AE128)=0)*(AF128&gt;0)*$E$133</f>
        <v>0</v>
      </c>
      <c r="AG133" s="114">
        <f ca="1">(SUM($J$128:AF128)=0)*(AG128&gt;0)*$E$133</f>
        <v>0</v>
      </c>
      <c r="AH133" s="114">
        <f ca="1">(SUM($J$128:AG128)=0)*(AH128&gt;0)*$E$133</f>
        <v>0</v>
      </c>
      <c r="AI133" s="114">
        <f ca="1">(SUM($J$128:AH128)=0)*(AI128&gt;0)*$E$133</f>
        <v>0</v>
      </c>
      <c r="AJ133" s="114">
        <f ca="1">(SUM($J$128:AI128)=0)*(AJ128&gt;0)*$E$133</f>
        <v>0</v>
      </c>
      <c r="AK133" s="114">
        <f ca="1">(SUM($J$128:AJ128)=0)*(AK128&gt;0)*$E$133</f>
        <v>0</v>
      </c>
      <c r="AL133" s="114">
        <f ca="1">(SUM($J$128:AK128)=0)*(AL128&gt;0)*$E$133</f>
        <v>0</v>
      </c>
      <c r="AM133" s="114">
        <f ca="1">(SUM($J$128:AL128)=0)*(AM128&gt;0)*$E$133</f>
        <v>0</v>
      </c>
      <c r="AN133" s="114">
        <f ca="1">(SUM($J$128:AM128)=0)*(AN128&gt;0)*$E$133</f>
        <v>0</v>
      </c>
      <c r="AO133" s="114">
        <f ca="1">(SUM($J$128:AN128)=0)*(AO128&gt;0)*$E$133</f>
        <v>0</v>
      </c>
      <c r="AP133" s="114">
        <f ca="1">(SUM($J$128:AO128)=0)*(AP128&gt;0)*$E$133</f>
        <v>0</v>
      </c>
      <c r="AQ133" s="114">
        <f ca="1">(SUM($J$128:AP128)=0)*(AQ128&gt;0)*$E$133</f>
        <v>0</v>
      </c>
      <c r="AR133" s="114">
        <f ca="1">(SUM($J$128:AQ128)=0)*(AR128&gt;0)*$E$133</f>
        <v>0</v>
      </c>
      <c r="AS133" s="114">
        <f ca="1">(SUM($J$128:AR128)=0)*(AS128&gt;0)*$E$133</f>
        <v>0</v>
      </c>
      <c r="AT133" s="114">
        <f ca="1">(SUM($J$128:AS128)=0)*(AT128&gt;0)*$E$133</f>
        <v>0</v>
      </c>
      <c r="AU133" s="114">
        <f ca="1">(SUM($J$128:AT128)=0)*(AU128&gt;0)*$E$133</f>
        <v>0</v>
      </c>
      <c r="AV133" s="114">
        <f ca="1">(SUM($J$128:AU128)=0)*(AV128&gt;0)*$E$133</f>
        <v>0</v>
      </c>
      <c r="AW133" s="114">
        <f ca="1">(SUM($J$128:AV128)=0)*(AW128&gt;0)*$E$133</f>
        <v>0</v>
      </c>
      <c r="AX133" s="114">
        <f ca="1">(SUM($J$128:AW128)=0)*(AX128&gt;0)*$E$133</f>
        <v>0</v>
      </c>
      <c r="AY133" s="114">
        <f ca="1">(SUM($J$128:AX128)=0)*(AY128&gt;0)*$E$133</f>
        <v>0</v>
      </c>
      <c r="AZ133" s="114">
        <f ca="1">(SUM($J$128:AY128)=0)*(AZ128&gt;0)*$E$133</f>
        <v>0</v>
      </c>
      <c r="BA133" s="114">
        <f ca="1">(SUM($J$128:AZ128)=0)*(BA128&gt;0)*$E$133</f>
        <v>0</v>
      </c>
      <c r="BB133" s="114">
        <f ca="1">(SUM($J$128:BA128)=0)*(BB128&gt;0)*$E$133</f>
        <v>0</v>
      </c>
      <c r="BC133" s="114">
        <f ca="1">(SUM($J$128:BB128)=0)*(BC128&gt;0)*$E$133</f>
        <v>0</v>
      </c>
      <c r="BD133" s="114">
        <f ca="1">(SUM($J$128:BC128)=0)*(BD128&gt;0)*$E$133</f>
        <v>0</v>
      </c>
      <c r="BE133" s="114">
        <f ca="1">(SUM($J$128:BD128)=0)*(BE128&gt;0)*$E$133</f>
        <v>0</v>
      </c>
      <c r="BF133" s="114">
        <f ca="1">(SUM($J$128:BE128)=0)*(BF128&gt;0)*$E$133</f>
        <v>0</v>
      </c>
      <c r="BG133" s="114">
        <f ca="1">(SUM($J$128:BF128)=0)*(BG128&gt;0)*$E$133</f>
        <v>0</v>
      </c>
      <c r="BH133" s="114">
        <f ca="1">(SUM($J$128:BG128)=0)*(BH128&gt;0)*$E$133</f>
        <v>0</v>
      </c>
      <c r="BI133" s="114">
        <f ca="1">(SUM($J$128:BH128)=0)*(BI128&gt;0)*$E$133</f>
        <v>0</v>
      </c>
      <c r="BJ133" s="114">
        <f ca="1">(SUM($J$128:BI128)=0)*(BJ128&gt;0)*$E$133</f>
        <v>0</v>
      </c>
      <c r="BK133" s="114">
        <f ca="1">(SUM($J$128:BJ128)=0)*(BK128&gt;0)*$E$133</f>
        <v>0</v>
      </c>
      <c r="BL133" s="114">
        <f ca="1">(SUM($J$128:BK128)=0)*(BL128&gt;0)*$E$133</f>
        <v>0</v>
      </c>
      <c r="BM133" s="114">
        <f ca="1">(SUM($J$128:BL128)=0)*(BM128&gt;0)*$E$133</f>
        <v>0</v>
      </c>
      <c r="BN133" s="114">
        <f ca="1">(SUM($J$128:BM128)=0)*(BN128&gt;0)*$E$133</f>
        <v>0</v>
      </c>
      <c r="BO133" s="114">
        <f ca="1">(SUM($J$128:BN128)=0)*(BO128&gt;0)*$E$133</f>
        <v>0</v>
      </c>
      <c r="BP133" s="114">
        <f ca="1">(SUM($J$128:BO128)=0)*(BP128&gt;0)*$E$133</f>
        <v>0</v>
      </c>
      <c r="BQ133" s="114">
        <f ca="1">(SUM($J$128:BP128)=0)*(BQ128&gt;0)*$E$133</f>
        <v>0</v>
      </c>
      <c r="BR133" s="114">
        <f ca="1">(SUM($J$128:BQ128)=0)*(BR128&gt;0)*$E$133</f>
        <v>0</v>
      </c>
      <c r="BS133" s="114">
        <f ca="1">(SUM($J$128:BR128)=0)*(BS128&gt;0)*$E$133</f>
        <v>0</v>
      </c>
      <c r="BT133" s="114">
        <f ca="1">(SUM($J$128:BS128)=0)*(BT128&gt;0)*$E$133</f>
        <v>0</v>
      </c>
      <c r="BU133" s="114">
        <f ca="1">(SUM($J$128:BT128)=0)*(BU128&gt;0)*$E$133</f>
        <v>0</v>
      </c>
      <c r="BV133" s="114">
        <f ca="1">(SUM($J$128:BU128)=0)*(BV128&gt;0)*$E$133</f>
        <v>0</v>
      </c>
      <c r="BW133" s="114">
        <f ca="1">(SUM($J$128:BV128)=0)*(BW128&gt;0)*$E$133</f>
        <v>0</v>
      </c>
      <c r="BX133" s="114">
        <f ca="1">(SUM($J$128:BW128)=0)*(BX128&gt;0)*$E$133</f>
        <v>0</v>
      </c>
      <c r="BY133" s="114">
        <f ca="1">(SUM($J$128:BX128)=0)*(BY128&gt;0)*$E$133</f>
        <v>0</v>
      </c>
      <c r="BZ133" s="114">
        <f ca="1">(SUM($J$128:BY128)=0)*(BZ128&gt;0)*$E$133</f>
        <v>0</v>
      </c>
      <c r="CA133" s="114">
        <f ca="1">(SUM($J$128:BZ128)=0)*(CA128&gt;0)*$E$133</f>
        <v>0</v>
      </c>
      <c r="CB133" s="114">
        <f ca="1">(SUM($J$128:CA128)=0)*(CB128&gt;0)*$E$133</f>
        <v>0</v>
      </c>
      <c r="CC133" s="114">
        <f ca="1">(SUM($J$128:CB128)=0)*(CC128&gt;0)*$E$133</f>
        <v>0</v>
      </c>
      <c r="CD133" s="114">
        <f ca="1">(SUM($J$128:CC128)=0)*(CD128&gt;0)*$E$133</f>
        <v>0</v>
      </c>
      <c r="CE133" s="114">
        <f ca="1">(SUM($J$128:CD128)=0)*(CE128&gt;0)*$E$133</f>
        <v>0</v>
      </c>
      <c r="CF133" s="114">
        <f ca="1">(SUM($J$128:CE128)=0)*(CF128&gt;0)*$E$133</f>
        <v>0</v>
      </c>
      <c r="CG133" s="114">
        <f ca="1">(SUM($J$128:CF128)=0)*(CG128&gt;0)*$E$133</f>
        <v>0</v>
      </c>
      <c r="CH133" s="114">
        <f ca="1">(SUM($J$128:CG128)=0)*(CH128&gt;0)*$E$133</f>
        <v>0</v>
      </c>
      <c r="CI133" s="114">
        <f ca="1">(SUM($J$128:CH128)=0)*(CI128&gt;0)*$E$133</f>
        <v>0</v>
      </c>
      <c r="CJ133" s="114">
        <f ca="1">(SUM($J$128:CI128)=0)*(CJ128&gt;0)*$E$133</f>
        <v>0</v>
      </c>
      <c r="CK133" s="114">
        <f ca="1">(SUM($J$128:CJ128)=0)*(CK128&gt;0)*$E$133</f>
        <v>0</v>
      </c>
      <c r="CL133" s="114">
        <f ca="1">(SUM($J$128:CK128)=0)*(CL128&gt;0)*$E$133</f>
        <v>0</v>
      </c>
      <c r="CM133" s="114">
        <f ca="1">(SUM($J$128:CL128)=0)*(CM128&gt;0)*$E$133</f>
        <v>0</v>
      </c>
      <c r="CN133" s="114">
        <f ca="1">(SUM($J$128:CM128)=0)*(CN128&gt;0)*$E$133</f>
        <v>0</v>
      </c>
      <c r="CO133" s="114">
        <f ca="1">(SUM($J$128:CN128)=0)*(CO128&gt;0)*$E$133</f>
        <v>0</v>
      </c>
      <c r="CP133" s="114">
        <f ca="1">(SUM($J$128:CO128)=0)*(CP128&gt;0)*$E$133</f>
        <v>0</v>
      </c>
      <c r="CQ133" s="114">
        <f ca="1">(SUM($J$128:CP128)=0)*(CQ128&gt;0)*$E$133</f>
        <v>0</v>
      </c>
      <c r="CR133" s="114">
        <f ca="1">(SUM($J$128:CQ128)=0)*(CR128&gt;0)*$E$133</f>
        <v>0</v>
      </c>
      <c r="CS133" s="114">
        <f ca="1">(SUM($J$128:CR128)=0)*(CS128&gt;0)*$E$133</f>
        <v>0</v>
      </c>
      <c r="CT133" s="114">
        <f ca="1">(SUM($J$128:CS128)=0)*(CT128&gt;0)*$E$133</f>
        <v>0</v>
      </c>
      <c r="CU133" s="114">
        <f ca="1">(SUM($J$128:CT128)=0)*(CU128&gt;0)*$E$133</f>
        <v>0</v>
      </c>
    </row>
    <row r="134" spans="2:99" x14ac:dyDescent="0.25">
      <c r="B134" s="5" t="s">
        <v>246</v>
      </c>
      <c r="C134" s="116">
        <v>15000</v>
      </c>
      <c r="D134" s="5" t="s">
        <v>169</v>
      </c>
      <c r="E134" s="5">
        <f>($C$119&gt;0)*C134</f>
        <v>15000</v>
      </c>
      <c r="H134" s="114" t="s">
        <v>246</v>
      </c>
      <c r="I134" s="115">
        <f t="shared" ca="1" si="210"/>
        <v>15000</v>
      </c>
      <c r="J134" s="114"/>
      <c r="K134" s="114">
        <f ca="1">(SUM($J$128:J128)=0)*(K128&gt;0)*$E$134</f>
        <v>0</v>
      </c>
      <c r="L134" s="114">
        <f ca="1">(SUM($J$128:K128)=0)*(L128&gt;0)*$E$134</f>
        <v>0</v>
      </c>
      <c r="M134" s="114">
        <f ca="1">(SUM($J$128:L128)=0)*(M128&gt;0)*$E$134</f>
        <v>0</v>
      </c>
      <c r="N134" s="114">
        <f ca="1">(SUM($J$128:M128)=0)*(N128&gt;0)*$E$134</f>
        <v>0</v>
      </c>
      <c r="O134" s="114">
        <f ca="1">(SUM($J$128:N128)=0)*(O128&gt;0)*$E$134</f>
        <v>0</v>
      </c>
      <c r="P134" s="114">
        <f ca="1">(SUM($J$128:O128)=0)*(P128&gt;0)*$E$134</f>
        <v>0</v>
      </c>
      <c r="Q134" s="114">
        <f ca="1">(SUM($J$128:P128)=0)*(Q128&gt;0)*$E$134</f>
        <v>0</v>
      </c>
      <c r="R134" s="114">
        <f ca="1">(SUM($J$128:Q128)=0)*(R128&gt;0)*$E$134</f>
        <v>0</v>
      </c>
      <c r="S134" s="114">
        <f ca="1">(SUM($J$128:R128)=0)*(S128&gt;0)*$E$134</f>
        <v>0</v>
      </c>
      <c r="T134" s="114">
        <f ca="1">(SUM($J$128:S128)=0)*(T128&gt;0)*$E$134</f>
        <v>0</v>
      </c>
      <c r="U134" s="114">
        <f ca="1">(SUM($J$128:T128)=0)*(U128&gt;0)*$E$134</f>
        <v>0</v>
      </c>
      <c r="V134" s="114">
        <f ca="1">(SUM($J$128:U128)=0)*(V128&gt;0)*$E$134</f>
        <v>0</v>
      </c>
      <c r="W134" s="114">
        <f ca="1">(SUM($J$128:V128)=0)*(W128&gt;0)*$E$134</f>
        <v>15000</v>
      </c>
      <c r="X134" s="114">
        <f ca="1">(SUM($J$128:W128)=0)*(X128&gt;0)*$E$134</f>
        <v>0</v>
      </c>
      <c r="Y134" s="114">
        <f ca="1">(SUM($J$128:X128)=0)*(Y128&gt;0)*$E$134</f>
        <v>0</v>
      </c>
      <c r="Z134" s="114">
        <f ca="1">(SUM($J$128:Y128)=0)*(Z128&gt;0)*$E$134</f>
        <v>0</v>
      </c>
      <c r="AA134" s="114">
        <f ca="1">(SUM($J$128:Z128)=0)*(AA128&gt;0)*$E$134</f>
        <v>0</v>
      </c>
      <c r="AB134" s="114">
        <f ca="1">(SUM($J$128:AA128)=0)*(AB128&gt;0)*$E$134</f>
        <v>0</v>
      </c>
      <c r="AC134" s="114">
        <f ca="1">(SUM($J$128:AB128)=0)*(AC128&gt;0)*$E$134</f>
        <v>0</v>
      </c>
      <c r="AD134" s="114">
        <f ca="1">(SUM($J$128:AC128)=0)*(AD128&gt;0)*$E$134</f>
        <v>0</v>
      </c>
      <c r="AE134" s="114">
        <f ca="1">(SUM($J$128:AD128)=0)*(AE128&gt;0)*$E$134</f>
        <v>0</v>
      </c>
      <c r="AF134" s="114">
        <f ca="1">(SUM($J$128:AE128)=0)*(AF128&gt;0)*$E$134</f>
        <v>0</v>
      </c>
      <c r="AG134" s="114">
        <f ca="1">(SUM($J$128:AF128)=0)*(AG128&gt;0)*$E$134</f>
        <v>0</v>
      </c>
      <c r="AH134" s="114">
        <f ca="1">(SUM($J$128:AG128)=0)*(AH128&gt;0)*$E$134</f>
        <v>0</v>
      </c>
      <c r="AI134" s="114">
        <f ca="1">(SUM($J$128:AH128)=0)*(AI128&gt;0)*$E$134</f>
        <v>0</v>
      </c>
      <c r="AJ134" s="114">
        <f ca="1">(SUM($J$128:AI128)=0)*(AJ128&gt;0)*$E$134</f>
        <v>0</v>
      </c>
      <c r="AK134" s="114">
        <f ca="1">(SUM($J$128:AJ128)=0)*(AK128&gt;0)*$E$134</f>
        <v>0</v>
      </c>
      <c r="AL134" s="114">
        <f ca="1">(SUM($J$128:AK128)=0)*(AL128&gt;0)*$E$134</f>
        <v>0</v>
      </c>
      <c r="AM134" s="114">
        <f ca="1">(SUM($J$128:AL128)=0)*(AM128&gt;0)*$E$134</f>
        <v>0</v>
      </c>
      <c r="AN134" s="114">
        <f ca="1">(SUM($J$128:AM128)=0)*(AN128&gt;0)*$E$134</f>
        <v>0</v>
      </c>
      <c r="AO134" s="114">
        <f ca="1">(SUM($J$128:AN128)=0)*(AO128&gt;0)*$E$134</f>
        <v>0</v>
      </c>
      <c r="AP134" s="114">
        <f ca="1">(SUM($J$128:AO128)=0)*(AP128&gt;0)*$E$134</f>
        <v>0</v>
      </c>
      <c r="AQ134" s="114">
        <f ca="1">(SUM($J$128:AP128)=0)*(AQ128&gt;0)*$E$134</f>
        <v>0</v>
      </c>
      <c r="AR134" s="114">
        <f ca="1">(SUM($J$128:AQ128)=0)*(AR128&gt;0)*$E$134</f>
        <v>0</v>
      </c>
      <c r="AS134" s="114">
        <f ca="1">(SUM($J$128:AR128)=0)*(AS128&gt;0)*$E$134</f>
        <v>0</v>
      </c>
      <c r="AT134" s="114">
        <f ca="1">(SUM($J$128:AS128)=0)*(AT128&gt;0)*$E$134</f>
        <v>0</v>
      </c>
      <c r="AU134" s="114">
        <f ca="1">(SUM($J$128:AT128)=0)*(AU128&gt;0)*$E$134</f>
        <v>0</v>
      </c>
      <c r="AV134" s="114">
        <f ca="1">(SUM($J$128:AU128)=0)*(AV128&gt;0)*$E$134</f>
        <v>0</v>
      </c>
      <c r="AW134" s="114">
        <f ca="1">(SUM($J$128:AV128)=0)*(AW128&gt;0)*$E$134</f>
        <v>0</v>
      </c>
      <c r="AX134" s="114">
        <f ca="1">(SUM($J$128:AW128)=0)*(AX128&gt;0)*$E$134</f>
        <v>0</v>
      </c>
      <c r="AY134" s="114">
        <f ca="1">(SUM($J$128:AX128)=0)*(AY128&gt;0)*$E$134</f>
        <v>0</v>
      </c>
      <c r="AZ134" s="114">
        <f ca="1">(SUM($J$128:AY128)=0)*(AZ128&gt;0)*$E$134</f>
        <v>0</v>
      </c>
      <c r="BA134" s="114">
        <f ca="1">(SUM($J$128:AZ128)=0)*(BA128&gt;0)*$E$134</f>
        <v>0</v>
      </c>
      <c r="BB134" s="114">
        <f ca="1">(SUM($J$128:BA128)=0)*(BB128&gt;0)*$E$134</f>
        <v>0</v>
      </c>
      <c r="BC134" s="114">
        <f ca="1">(SUM($J$128:BB128)=0)*(BC128&gt;0)*$E$134</f>
        <v>0</v>
      </c>
      <c r="BD134" s="114">
        <f ca="1">(SUM($J$128:BC128)=0)*(BD128&gt;0)*$E$134</f>
        <v>0</v>
      </c>
      <c r="BE134" s="114">
        <f ca="1">(SUM($J$128:BD128)=0)*(BE128&gt;0)*$E$134</f>
        <v>0</v>
      </c>
      <c r="BF134" s="114">
        <f ca="1">(SUM($J$128:BE128)=0)*(BF128&gt;0)*$E$134</f>
        <v>0</v>
      </c>
      <c r="BG134" s="114">
        <f ca="1">(SUM($J$128:BF128)=0)*(BG128&gt;0)*$E$134</f>
        <v>0</v>
      </c>
      <c r="BH134" s="114">
        <f ca="1">(SUM($J$128:BG128)=0)*(BH128&gt;0)*$E$134</f>
        <v>0</v>
      </c>
      <c r="BI134" s="114">
        <f ca="1">(SUM($J$128:BH128)=0)*(BI128&gt;0)*$E$134</f>
        <v>0</v>
      </c>
      <c r="BJ134" s="114">
        <f ca="1">(SUM($J$128:BI128)=0)*(BJ128&gt;0)*$E$134</f>
        <v>0</v>
      </c>
      <c r="BK134" s="114">
        <f ca="1">(SUM($J$128:BJ128)=0)*(BK128&gt;0)*$E$134</f>
        <v>0</v>
      </c>
      <c r="BL134" s="114">
        <f ca="1">(SUM($J$128:BK128)=0)*(BL128&gt;0)*$E$134</f>
        <v>0</v>
      </c>
      <c r="BM134" s="114">
        <f ca="1">(SUM($J$128:BL128)=0)*(BM128&gt;0)*$E$134</f>
        <v>0</v>
      </c>
      <c r="BN134" s="114">
        <f ca="1">(SUM($J$128:BM128)=0)*(BN128&gt;0)*$E$134</f>
        <v>0</v>
      </c>
      <c r="BO134" s="114">
        <f ca="1">(SUM($J$128:BN128)=0)*(BO128&gt;0)*$E$134</f>
        <v>0</v>
      </c>
      <c r="BP134" s="114">
        <f ca="1">(SUM($J$128:BO128)=0)*(BP128&gt;0)*$E$134</f>
        <v>0</v>
      </c>
      <c r="BQ134" s="114">
        <f ca="1">(SUM($J$128:BP128)=0)*(BQ128&gt;0)*$E$134</f>
        <v>0</v>
      </c>
      <c r="BR134" s="114">
        <f ca="1">(SUM($J$128:BQ128)=0)*(BR128&gt;0)*$E$134</f>
        <v>0</v>
      </c>
      <c r="BS134" s="114">
        <f ca="1">(SUM($J$128:BR128)=0)*(BS128&gt;0)*$E$134</f>
        <v>0</v>
      </c>
      <c r="BT134" s="114">
        <f ca="1">(SUM($J$128:BS128)=0)*(BT128&gt;0)*$E$134</f>
        <v>0</v>
      </c>
      <c r="BU134" s="114">
        <f ca="1">(SUM($J$128:BT128)=0)*(BU128&gt;0)*$E$134</f>
        <v>0</v>
      </c>
      <c r="BV134" s="114">
        <f ca="1">(SUM($J$128:BU128)=0)*(BV128&gt;0)*$E$134</f>
        <v>0</v>
      </c>
      <c r="BW134" s="114">
        <f ca="1">(SUM($J$128:BV128)=0)*(BW128&gt;0)*$E$134</f>
        <v>0</v>
      </c>
      <c r="BX134" s="114">
        <f ca="1">(SUM($J$128:BW128)=0)*(BX128&gt;0)*$E$134</f>
        <v>0</v>
      </c>
      <c r="BY134" s="114">
        <f ca="1">(SUM($J$128:BX128)=0)*(BY128&gt;0)*$E$134</f>
        <v>0</v>
      </c>
      <c r="BZ134" s="114">
        <f ca="1">(SUM($J$128:BY128)=0)*(BZ128&gt;0)*$E$134</f>
        <v>0</v>
      </c>
      <c r="CA134" s="114">
        <f ca="1">(SUM($J$128:BZ128)=0)*(CA128&gt;0)*$E$134</f>
        <v>0</v>
      </c>
      <c r="CB134" s="114">
        <f ca="1">(SUM($J$128:CA128)=0)*(CB128&gt;0)*$E$134</f>
        <v>0</v>
      </c>
      <c r="CC134" s="114">
        <f ca="1">(SUM($J$128:CB128)=0)*(CC128&gt;0)*$E$134</f>
        <v>0</v>
      </c>
      <c r="CD134" s="114">
        <f ca="1">(SUM($J$128:CC128)=0)*(CD128&gt;0)*$E$134</f>
        <v>0</v>
      </c>
      <c r="CE134" s="114">
        <f ca="1">(SUM($J$128:CD128)=0)*(CE128&gt;0)*$E$134</f>
        <v>0</v>
      </c>
      <c r="CF134" s="114">
        <f ca="1">(SUM($J$128:CE128)=0)*(CF128&gt;0)*$E$134</f>
        <v>0</v>
      </c>
      <c r="CG134" s="114">
        <f ca="1">(SUM($J$128:CF128)=0)*(CG128&gt;0)*$E$134</f>
        <v>0</v>
      </c>
      <c r="CH134" s="114">
        <f ca="1">(SUM($J$128:CG128)=0)*(CH128&gt;0)*$E$134</f>
        <v>0</v>
      </c>
      <c r="CI134" s="114">
        <f ca="1">(SUM($J$128:CH128)=0)*(CI128&gt;0)*$E$134</f>
        <v>0</v>
      </c>
      <c r="CJ134" s="114">
        <f ca="1">(SUM($J$128:CI128)=0)*(CJ128&gt;0)*$E$134</f>
        <v>0</v>
      </c>
      <c r="CK134" s="114">
        <f ca="1">(SUM($J$128:CJ128)=0)*(CK128&gt;0)*$E$134</f>
        <v>0</v>
      </c>
      <c r="CL134" s="114">
        <f ca="1">(SUM($J$128:CK128)=0)*(CL128&gt;0)*$E$134</f>
        <v>0</v>
      </c>
      <c r="CM134" s="114">
        <f ca="1">(SUM($J$128:CL128)=0)*(CM128&gt;0)*$E$134</f>
        <v>0</v>
      </c>
      <c r="CN134" s="114">
        <f ca="1">(SUM($J$128:CM128)=0)*(CN128&gt;0)*$E$134</f>
        <v>0</v>
      </c>
      <c r="CO134" s="114">
        <f ca="1">(SUM($J$128:CN128)=0)*(CO128&gt;0)*$E$134</f>
        <v>0</v>
      </c>
      <c r="CP134" s="114">
        <f ca="1">(SUM($J$128:CO128)=0)*(CP128&gt;0)*$E$134</f>
        <v>0</v>
      </c>
      <c r="CQ134" s="114">
        <f ca="1">(SUM($J$128:CP128)=0)*(CQ128&gt;0)*$E$134</f>
        <v>0</v>
      </c>
      <c r="CR134" s="114">
        <f ca="1">(SUM($J$128:CQ128)=0)*(CR128&gt;0)*$E$134</f>
        <v>0</v>
      </c>
      <c r="CS134" s="114">
        <f ca="1">(SUM($J$128:CR128)=0)*(CS128&gt;0)*$E$134</f>
        <v>0</v>
      </c>
      <c r="CT134" s="114">
        <f ca="1">(SUM($J$128:CS128)=0)*(CT128&gt;0)*$E$134</f>
        <v>0</v>
      </c>
      <c r="CU134" s="114">
        <f ca="1">(SUM($J$128:CT128)=0)*(CU128&gt;0)*$E$134</f>
        <v>0</v>
      </c>
    </row>
    <row r="135" spans="2:99" x14ac:dyDescent="0.25">
      <c r="B135" s="5"/>
      <c r="C135" s="5"/>
      <c r="D135" s="5"/>
      <c r="E135" s="5"/>
    </row>
    <row r="136" spans="2:99" x14ac:dyDescent="0.25">
      <c r="B136" s="5"/>
      <c r="C136" s="5"/>
      <c r="D136" s="5"/>
      <c r="E136" s="5"/>
      <c r="H136" s="8" t="s">
        <v>247</v>
      </c>
      <c r="I136" s="8"/>
      <c r="J136" s="8"/>
      <c r="K136" s="8">
        <f>MAX('Cash flow'!E45,0)</f>
        <v>0</v>
      </c>
      <c r="L136" s="8">
        <f>MAX('Cash flow'!F45,0)</f>
        <v>0</v>
      </c>
      <c r="M136" s="8">
        <f>MAX('Cash flow'!G45,0)</f>
        <v>0</v>
      </c>
      <c r="N136" s="8">
        <f>MAX('Cash flow'!H45,0)</f>
        <v>0</v>
      </c>
      <c r="O136" s="8">
        <f>MAX('Cash flow'!I45,0)</f>
        <v>0</v>
      </c>
      <c r="P136" s="8">
        <f>MAX('Cash flow'!J45,0)</f>
        <v>0</v>
      </c>
      <c r="Q136" s="8">
        <f>MAX('Cash flow'!K45,0)</f>
        <v>0</v>
      </c>
      <c r="R136" s="8">
        <f ca="1">MAX('Cash flow'!L45,0)</f>
        <v>0</v>
      </c>
      <c r="S136" s="8">
        <f ca="1">MAX('Cash flow'!M45,0)</f>
        <v>0</v>
      </c>
      <c r="T136" s="8">
        <f ca="1">MAX('Cash flow'!N45,0)</f>
        <v>0</v>
      </c>
      <c r="U136" s="8">
        <f ca="1">MAX('Cash flow'!O45,0)</f>
        <v>0</v>
      </c>
      <c r="V136" s="8">
        <f ca="1">MAX('Cash flow'!P45,0)</f>
        <v>0</v>
      </c>
      <c r="W136" s="8">
        <f ca="1">MAX('Cash flow'!Q45,0)</f>
        <v>0</v>
      </c>
      <c r="X136" s="8">
        <f ca="1">MAX('Cash flow'!R45,0)</f>
        <v>0</v>
      </c>
      <c r="Y136" s="8">
        <f ca="1">MAX('Cash flow'!S45,0)</f>
        <v>0</v>
      </c>
      <c r="Z136" s="8">
        <f ca="1">MAX('Cash flow'!T45,0)</f>
        <v>0</v>
      </c>
      <c r="AA136" s="8">
        <f ca="1">MAX('Cash flow'!U45,0)</f>
        <v>0</v>
      </c>
      <c r="AB136" s="8">
        <f ca="1">MAX('Cash flow'!V45,0)</f>
        <v>0</v>
      </c>
      <c r="AC136" s="8">
        <f ca="1">MAX('Cash flow'!W45,0)</f>
        <v>0</v>
      </c>
      <c r="AD136" s="8">
        <f ca="1">MAX('Cash flow'!X45,0)</f>
        <v>0</v>
      </c>
      <c r="AE136" s="8">
        <f ca="1">MAX('Cash flow'!Y45,0)</f>
        <v>0</v>
      </c>
      <c r="AF136" s="8">
        <f ca="1">MAX('Cash flow'!Z45,0)</f>
        <v>0</v>
      </c>
      <c r="AG136" s="8">
        <f ca="1">MAX('Cash flow'!AA45,0)</f>
        <v>0</v>
      </c>
      <c r="AH136" s="8">
        <f ca="1">MAX('Cash flow'!AB45,0)</f>
        <v>0</v>
      </c>
      <c r="AI136" s="8">
        <f ca="1">MAX('Cash flow'!AC45,0)</f>
        <v>97267472.317323536</v>
      </c>
      <c r="AJ136" s="8">
        <f ca="1">MAX('Cash flow'!AD45,0)</f>
        <v>4030.9983071940369</v>
      </c>
      <c r="AK136" s="8">
        <f ca="1">MAX('Cash flow'!AE45,0)</f>
        <v>211418.29657131108</v>
      </c>
      <c r="AL136" s="8">
        <f ca="1">MAX('Cash flow'!AF45,0)</f>
        <v>403309.5018322856</v>
      </c>
      <c r="AM136" s="8">
        <f ca="1">MAX('Cash flow'!AG45,0)</f>
        <v>474378.22817359364</v>
      </c>
      <c r="AN136" s="8">
        <f ca="1">MAX('Cash flow'!AH45,0)</f>
        <v>475103.77962625143</v>
      </c>
      <c r="AO136" s="8">
        <f ca="1">MAX('Cash flow'!AI45,0)</f>
        <v>449077.95879068592</v>
      </c>
      <c r="AP136" s="8">
        <f ca="1">MAX('Cash flow'!AJ45,0)</f>
        <v>476550.76826240565</v>
      </c>
      <c r="AQ136" s="8">
        <f ca="1">MAX('Cash flow'!AK45,0)</f>
        <v>477272.21063200996</v>
      </c>
      <c r="AR136" s="8">
        <f ca="1">MAX('Cash flow'!AL45,0)</f>
        <v>475317.28848519851</v>
      </c>
      <c r="AS136" s="8">
        <f ca="1">MAX('Cash flow'!AM45,0)</f>
        <v>478711.00440278056</v>
      </c>
      <c r="AT136" s="8">
        <f ca="1">MAX('Cash flow'!AN45,0)</f>
        <v>479428.36096068379</v>
      </c>
      <c r="AU136" s="8">
        <f ca="1">MAX('Cash flow'!AO45,0)</f>
        <v>98930.976114579535</v>
      </c>
      <c r="AV136" s="8">
        <f ca="1">MAX('Cash flow'!AP45,0)</f>
        <v>474351.89794348122</v>
      </c>
      <c r="AW136" s="8">
        <f ca="1">MAX('Cash flow'!AQ45,0)</f>
        <v>475065.191829241</v>
      </c>
      <c r="AX136" s="8">
        <f ca="1">MAX('Cash flow'!AR45,0)</f>
        <v>473014.63661040517</v>
      </c>
      <c r="AY136" s="8">
        <f ca="1">MAX('Cash flow'!AS45,0)</f>
        <v>476487.73483863316</v>
      </c>
      <c r="AZ136" s="8">
        <f ca="1">MAX('Cash flow'!AT45,0)</f>
        <v>477196.98906075861</v>
      </c>
      <c r="BA136" s="8">
        <f ca="1">MAX('Cash flow'!AU45,0)</f>
        <v>450279.90181879798</v>
      </c>
      <c r="BB136" s="8">
        <f ca="1">MAX('Cash flow'!AV45,0)</f>
        <v>478611.47564995987</v>
      </c>
      <c r="BC136" s="8">
        <f ca="1">MAX('Cash flow'!AW45,0)</f>
        <v>479316.71308665397</v>
      </c>
      <c r="BD136" s="8">
        <f ca="1">MAX('Cash flow'!AX45,0)</f>
        <v>477258.1166565005</v>
      </c>
      <c r="BE136" s="8">
        <f ca="1">MAX('Cash flow'!AY45,0)</f>
        <v>480723.18888233852</v>
      </c>
      <c r="BF136" s="8">
        <f ca="1">MAX('Cash flow'!AZ45,0)</f>
        <v>481424.43228223588</v>
      </c>
      <c r="BG136" s="8">
        <f ca="1">MAX('Cash flow'!BA45,0)</f>
        <v>117389.18783103646</v>
      </c>
      <c r="BH136" s="8">
        <f ca="1">MAX('Cash flow'!BB45,0)</f>
        <v>506387.65098600939</v>
      </c>
      <c r="BI136" s="8">
        <f ca="1">MAX('Cash flow'!BC45,0)</f>
        <v>507084.92296891037</v>
      </c>
      <c r="BJ136" s="8">
        <f ca="1">MAX('Cash flow'!BD45,0)</f>
        <v>504930.87615060568</v>
      </c>
      <c r="BK136" s="8">
        <f ca="1">MAX('Cash flow'!BE45,0)</f>
        <v>508475.51302543987</v>
      </c>
      <c r="BL136" s="8">
        <f ca="1">MAX('Cash flow'!BF45,0)</f>
        <v>509168.83608303987</v>
      </c>
      <c r="BM136" s="8">
        <f ca="1">MAX('Cash flow'!BG45,0)</f>
        <v>125176934.51966035</v>
      </c>
      <c r="BN136" s="8">
        <f ca="1">MAX('Cash flow'!BH45,0)</f>
        <v>0</v>
      </c>
      <c r="BO136" s="8">
        <f ca="1">MAX('Cash flow'!BI45,0)</f>
        <v>0</v>
      </c>
      <c r="BP136" s="8">
        <f ca="1">MAX('Cash flow'!BJ45,0)</f>
        <v>0</v>
      </c>
      <c r="BQ136" s="8">
        <f ca="1">MAX('Cash flow'!BK45,0)</f>
        <v>0</v>
      </c>
      <c r="BR136" s="8">
        <f ca="1">MAX('Cash flow'!BL45,0)</f>
        <v>0</v>
      </c>
      <c r="BS136" s="8">
        <f ca="1">MAX('Cash flow'!BM45,0)</f>
        <v>0</v>
      </c>
      <c r="BT136" s="8">
        <f ca="1">MAX('Cash flow'!BN45,0)</f>
        <v>0</v>
      </c>
      <c r="BU136" s="8">
        <f ca="1">MAX('Cash flow'!BO45,0)</f>
        <v>0</v>
      </c>
      <c r="BV136" s="8">
        <f ca="1">MAX('Cash flow'!BP45,0)</f>
        <v>0</v>
      </c>
      <c r="BW136" s="8">
        <f ca="1">MAX('Cash flow'!BQ45,0)</f>
        <v>0</v>
      </c>
      <c r="BX136" s="8">
        <f ca="1">MAX('Cash flow'!BR45,0)</f>
        <v>0</v>
      </c>
      <c r="BY136" s="8">
        <f ca="1">MAX('Cash flow'!BS45,0)</f>
        <v>0</v>
      </c>
      <c r="BZ136" s="8">
        <f ca="1">MAX('Cash flow'!BT45,0)</f>
        <v>0</v>
      </c>
      <c r="CA136" s="8">
        <f ca="1">MAX('Cash flow'!BU45,0)</f>
        <v>0</v>
      </c>
      <c r="CB136" s="8">
        <f ca="1">MAX('Cash flow'!BV45,0)</f>
        <v>0</v>
      </c>
      <c r="CC136" s="8">
        <f ca="1">MAX('Cash flow'!BW45,0)</f>
        <v>0</v>
      </c>
      <c r="CD136" s="8">
        <f ca="1">MAX('Cash flow'!BX45,0)</f>
        <v>0</v>
      </c>
      <c r="CE136" s="8">
        <f ca="1">MAX('Cash flow'!BY45,0)</f>
        <v>0</v>
      </c>
      <c r="CF136" s="8">
        <f ca="1">MAX('Cash flow'!BZ45,0)</f>
        <v>0</v>
      </c>
      <c r="CG136" s="8">
        <f ca="1">MAX('Cash flow'!CA45,0)</f>
        <v>0</v>
      </c>
      <c r="CH136" s="8">
        <f ca="1">MAX('Cash flow'!CB45,0)</f>
        <v>0</v>
      </c>
      <c r="CI136" s="8">
        <f ca="1">MAX('Cash flow'!CC45,0)</f>
        <v>0</v>
      </c>
      <c r="CJ136" s="8">
        <f ca="1">MAX('Cash flow'!CD45,0)</f>
        <v>0</v>
      </c>
      <c r="CK136" s="8">
        <f ca="1">MAX('Cash flow'!CE45,0)</f>
        <v>0</v>
      </c>
      <c r="CL136" s="8">
        <f ca="1">MAX('Cash flow'!CF45,0)</f>
        <v>0</v>
      </c>
      <c r="CM136" s="8">
        <f ca="1">MAX('Cash flow'!CG45,0)</f>
        <v>0</v>
      </c>
      <c r="CN136" s="8">
        <f ca="1">MAX('Cash flow'!CH45,0)</f>
        <v>0</v>
      </c>
      <c r="CO136" s="8">
        <f ca="1">MAX('Cash flow'!CI45,0)</f>
        <v>0</v>
      </c>
      <c r="CP136" s="8">
        <f ca="1">MAX('Cash flow'!CJ45,0)</f>
        <v>0</v>
      </c>
      <c r="CQ136" s="8">
        <f ca="1">MAX('Cash flow'!CK45,0)</f>
        <v>0</v>
      </c>
      <c r="CR136" s="8">
        <f ca="1">MAX('Cash flow'!CL45,0)</f>
        <v>0</v>
      </c>
      <c r="CS136" s="8">
        <f ca="1">MAX('Cash flow'!CM45,0)</f>
        <v>0</v>
      </c>
      <c r="CT136" s="8">
        <f ca="1">MAX('Cash flow'!CN45,0)</f>
        <v>0</v>
      </c>
      <c r="CU136" s="8">
        <f ca="1">MAX('Cash flow'!CO45,0)</f>
        <v>0</v>
      </c>
    </row>
    <row r="137" spans="2:99" x14ac:dyDescent="0.25">
      <c r="B137" s="8" t="s">
        <v>248</v>
      </c>
      <c r="C137" s="8"/>
      <c r="D137" s="8"/>
      <c r="E137" s="8">
        <f ca="1">SUM(E129:E136)</f>
        <v>4450027.0949001834</v>
      </c>
      <c r="H137" s="8" t="s">
        <v>249</v>
      </c>
      <c r="I137" s="8"/>
      <c r="J137" s="8"/>
      <c r="K137" s="8">
        <f>(K136&gt;0)*MIN(K136,J128+J129)</f>
        <v>0</v>
      </c>
      <c r="L137" s="8">
        <f t="shared" ref="L137:BB137" ca="1" si="217">(L136&gt;0)*MIN(L136,K128+K129)</f>
        <v>0</v>
      </c>
      <c r="M137" s="8">
        <f t="shared" ca="1" si="217"/>
        <v>0</v>
      </c>
      <c r="N137" s="8">
        <f t="shared" ca="1" si="217"/>
        <v>0</v>
      </c>
      <c r="O137" s="8">
        <f t="shared" ca="1" si="217"/>
        <v>0</v>
      </c>
      <c r="P137" s="8">
        <f t="shared" ca="1" si="217"/>
        <v>0</v>
      </c>
      <c r="Q137" s="8">
        <f t="shared" ca="1" si="217"/>
        <v>0</v>
      </c>
      <c r="R137" s="8">
        <f t="shared" ca="1" si="217"/>
        <v>0</v>
      </c>
      <c r="S137" s="8">
        <f t="shared" ca="1" si="217"/>
        <v>0</v>
      </c>
      <c r="T137" s="8">
        <f t="shared" ca="1" si="217"/>
        <v>0</v>
      </c>
      <c r="U137" s="8">
        <f t="shared" ca="1" si="217"/>
        <v>0</v>
      </c>
      <c r="V137" s="8">
        <f t="shared" ca="1" si="217"/>
        <v>0</v>
      </c>
      <c r="W137" s="8">
        <f t="shared" ca="1" si="217"/>
        <v>0</v>
      </c>
      <c r="X137" s="8">
        <f t="shared" ca="1" si="217"/>
        <v>0</v>
      </c>
      <c r="Y137" s="8">
        <f t="shared" ca="1" si="217"/>
        <v>0</v>
      </c>
      <c r="Z137" s="8">
        <f t="shared" ca="1" si="217"/>
        <v>0</v>
      </c>
      <c r="AA137" s="8">
        <f t="shared" ca="1" si="217"/>
        <v>0</v>
      </c>
      <c r="AB137" s="8">
        <f t="shared" ca="1" si="217"/>
        <v>0</v>
      </c>
      <c r="AC137" s="8">
        <f t="shared" ca="1" si="217"/>
        <v>0</v>
      </c>
      <c r="AD137" s="8">
        <f t="shared" ca="1" si="217"/>
        <v>0</v>
      </c>
      <c r="AE137" s="8">
        <f ca="1">(AE136&gt;0)*MIN(AE136,AD128+AD129)</f>
        <v>0</v>
      </c>
      <c r="AF137" s="8">
        <f t="shared" ca="1" si="217"/>
        <v>0</v>
      </c>
      <c r="AG137" s="8">
        <f t="shared" ca="1" si="217"/>
        <v>0</v>
      </c>
      <c r="AH137" s="8">
        <f t="shared" ca="1" si="217"/>
        <v>0</v>
      </c>
      <c r="AI137" s="8">
        <f t="shared" ca="1" si="217"/>
        <v>84378934.381909937</v>
      </c>
      <c r="AJ137" s="8">
        <f t="shared" ca="1" si="217"/>
        <v>0</v>
      </c>
      <c r="AK137" s="8">
        <f t="shared" ca="1" si="217"/>
        <v>0</v>
      </c>
      <c r="AL137" s="8">
        <f t="shared" ca="1" si="217"/>
        <v>0</v>
      </c>
      <c r="AM137" s="8">
        <f t="shared" ca="1" si="217"/>
        <v>0</v>
      </c>
      <c r="AN137" s="8">
        <f t="shared" ca="1" si="217"/>
        <v>0</v>
      </c>
      <c r="AO137" s="8">
        <f t="shared" ca="1" si="217"/>
        <v>0</v>
      </c>
      <c r="AP137" s="8">
        <f t="shared" ca="1" si="217"/>
        <v>0</v>
      </c>
      <c r="AQ137" s="8">
        <f t="shared" ca="1" si="217"/>
        <v>0</v>
      </c>
      <c r="AR137" s="8">
        <f t="shared" ca="1" si="217"/>
        <v>0</v>
      </c>
      <c r="AS137" s="8">
        <f t="shared" ca="1" si="217"/>
        <v>0</v>
      </c>
      <c r="AT137" s="8">
        <f t="shared" ca="1" si="217"/>
        <v>0</v>
      </c>
      <c r="AU137" s="8">
        <f t="shared" ca="1" si="217"/>
        <v>0</v>
      </c>
      <c r="AV137" s="8">
        <f t="shared" ca="1" si="217"/>
        <v>0</v>
      </c>
      <c r="AW137" s="8">
        <f t="shared" ca="1" si="217"/>
        <v>0</v>
      </c>
      <c r="AX137" s="8">
        <f t="shared" ca="1" si="217"/>
        <v>0</v>
      </c>
      <c r="AY137" s="8">
        <f t="shared" ca="1" si="217"/>
        <v>0</v>
      </c>
      <c r="AZ137" s="8">
        <f t="shared" ca="1" si="217"/>
        <v>0</v>
      </c>
      <c r="BA137" s="8">
        <f ca="1">(BA136&gt;0)*MIN(BA136,AZ128+AZ129)</f>
        <v>0</v>
      </c>
      <c r="BB137" s="8">
        <f t="shared" ca="1" si="217"/>
        <v>0</v>
      </c>
      <c r="BC137" s="8">
        <f t="shared" ref="BC137" ca="1" si="218">(BC136&gt;0)*MIN(BC136,BB128+BB129)</f>
        <v>0</v>
      </c>
      <c r="BD137" s="8">
        <f t="shared" ref="BD137" ca="1" si="219">(BD136&gt;0)*MIN(BD136,BC128+BC129)</f>
        <v>0</v>
      </c>
      <c r="BE137" s="8">
        <f t="shared" ref="BE137" ca="1" si="220">(BE136&gt;0)*MIN(BE136,BD128+BD129)</f>
        <v>0</v>
      </c>
      <c r="BF137" s="8">
        <f t="shared" ref="BF137" ca="1" si="221">(BF136&gt;0)*MIN(BF136,BE128+BE129)</f>
        <v>0</v>
      </c>
      <c r="BG137" s="8">
        <f t="shared" ref="BG137" ca="1" si="222">(BG136&gt;0)*MIN(BG136,BF128+BF129)</f>
        <v>0</v>
      </c>
      <c r="BH137" s="8">
        <f t="shared" ref="BH137" ca="1" si="223">(BH136&gt;0)*MIN(BH136,BG128+BG129)</f>
        <v>0</v>
      </c>
      <c r="BI137" s="8">
        <f t="shared" ref="BI137" ca="1" si="224">(BI136&gt;0)*MIN(BI136,BH128+BH129)</f>
        <v>0</v>
      </c>
      <c r="BJ137" s="8">
        <f t="shared" ref="BJ137" ca="1" si="225">(BJ136&gt;0)*MIN(BJ136,BI128+BI129)</f>
        <v>0</v>
      </c>
      <c r="BK137" s="8">
        <f t="shared" ref="BK137" ca="1" si="226">(BK136&gt;0)*MIN(BK136,BJ128+BJ129)</f>
        <v>0</v>
      </c>
      <c r="BL137" s="8">
        <f t="shared" ref="BL137" ca="1" si="227">(BL136&gt;0)*MIN(BL136,BK128+BK129)</f>
        <v>0</v>
      </c>
      <c r="BM137" s="8">
        <f t="shared" ref="BM137" ca="1" si="228">(BM136&gt;0)*MIN(BM136,BL128+BL129)</f>
        <v>0</v>
      </c>
      <c r="BN137" s="8">
        <f t="shared" ref="BN137" ca="1" si="229">(BN136&gt;0)*MIN(BN136,BM128+BM129)</f>
        <v>0</v>
      </c>
      <c r="BO137" s="8">
        <f t="shared" ref="BO137" ca="1" si="230">(BO136&gt;0)*MIN(BO136,BN128+BN129)</f>
        <v>0</v>
      </c>
      <c r="BP137" s="8">
        <f t="shared" ref="BP137" ca="1" si="231">(BP136&gt;0)*MIN(BP136,BO128+BO129)</f>
        <v>0</v>
      </c>
      <c r="BQ137" s="8">
        <f t="shared" ref="BQ137" ca="1" si="232">(BQ136&gt;0)*MIN(BQ136,BP128+BP129)</f>
        <v>0</v>
      </c>
      <c r="BR137" s="8">
        <f t="shared" ref="BR137" ca="1" si="233">(BR136&gt;0)*MIN(BR136,BQ128+BQ129)</f>
        <v>0</v>
      </c>
      <c r="BS137" s="8">
        <f t="shared" ref="BS137" ca="1" si="234">(BS136&gt;0)*MIN(BS136,BR128+BR129)</f>
        <v>0</v>
      </c>
      <c r="BT137" s="8">
        <f t="shared" ref="BT137" ca="1" si="235">(BT136&gt;0)*MIN(BT136,BS128+BS129)</f>
        <v>0</v>
      </c>
      <c r="BU137" s="8">
        <f t="shared" ref="BU137" ca="1" si="236">(BU136&gt;0)*MIN(BU136,BT128+BT129)</f>
        <v>0</v>
      </c>
      <c r="BV137" s="8">
        <f t="shared" ref="BV137" ca="1" si="237">(BV136&gt;0)*MIN(BV136,BU128+BU129)</f>
        <v>0</v>
      </c>
      <c r="BW137" s="8">
        <f t="shared" ref="BW137" ca="1" si="238">(BW136&gt;0)*MIN(BW136,BV128+BV129)</f>
        <v>0</v>
      </c>
      <c r="BX137" s="8">
        <f t="shared" ref="BX137" ca="1" si="239">(BX136&gt;0)*MIN(BX136,BW128+BW129)</f>
        <v>0</v>
      </c>
      <c r="BY137" s="8">
        <f t="shared" ref="BY137" ca="1" si="240">(BY136&gt;0)*MIN(BY136,BX128+BX129)</f>
        <v>0</v>
      </c>
      <c r="BZ137" s="8">
        <f t="shared" ref="BZ137" ca="1" si="241">(BZ136&gt;0)*MIN(BZ136,BY128+BY129)</f>
        <v>0</v>
      </c>
      <c r="CA137" s="8">
        <f t="shared" ref="CA137" ca="1" si="242">(CA136&gt;0)*MIN(CA136,BZ128+BZ129)</f>
        <v>0</v>
      </c>
      <c r="CB137" s="8">
        <f t="shared" ref="CB137" ca="1" si="243">(CB136&gt;0)*MIN(CB136,CA128+CA129)</f>
        <v>0</v>
      </c>
      <c r="CC137" s="8">
        <f t="shared" ref="CC137" ca="1" si="244">(CC136&gt;0)*MIN(CC136,CB128+CB129)</f>
        <v>0</v>
      </c>
      <c r="CD137" s="8">
        <f t="shared" ref="CD137" ca="1" si="245">(CD136&gt;0)*MIN(CD136,CC128+CC129)</f>
        <v>0</v>
      </c>
      <c r="CE137" s="8">
        <f t="shared" ref="CE137" ca="1" si="246">(CE136&gt;0)*MIN(CE136,CD128+CD129)</f>
        <v>0</v>
      </c>
      <c r="CF137" s="8">
        <f t="shared" ref="CF137" ca="1" si="247">(CF136&gt;0)*MIN(CF136,CE128+CE129)</f>
        <v>0</v>
      </c>
      <c r="CG137" s="8">
        <f t="shared" ref="CG137" ca="1" si="248">(CG136&gt;0)*MIN(CG136,CF128+CF129)</f>
        <v>0</v>
      </c>
      <c r="CH137" s="8">
        <f t="shared" ref="CH137" ca="1" si="249">(CH136&gt;0)*MIN(CH136,CG128+CG129)</f>
        <v>0</v>
      </c>
      <c r="CI137" s="8">
        <f t="shared" ref="CI137" ca="1" si="250">(CI136&gt;0)*MIN(CI136,CH128+CH129)</f>
        <v>0</v>
      </c>
      <c r="CJ137" s="8">
        <f t="shared" ref="CJ137" ca="1" si="251">(CJ136&gt;0)*MIN(CJ136,CI128+CI129)</f>
        <v>0</v>
      </c>
      <c r="CK137" s="8">
        <f t="shared" ref="CK137" ca="1" si="252">(CK136&gt;0)*MIN(CK136,CJ128+CJ129)</f>
        <v>0</v>
      </c>
      <c r="CL137" s="8">
        <f t="shared" ref="CL137" ca="1" si="253">(CL136&gt;0)*MIN(CL136,CK128+CK129)</f>
        <v>0</v>
      </c>
      <c r="CM137" s="8">
        <f t="shared" ref="CM137" ca="1" si="254">(CM136&gt;0)*MIN(CM136,CL128+CL129)</f>
        <v>0</v>
      </c>
      <c r="CN137" s="8">
        <f t="shared" ref="CN137" ca="1" si="255">(CN136&gt;0)*MIN(CN136,CM128+CM129)</f>
        <v>0</v>
      </c>
      <c r="CO137" s="8">
        <f t="shared" ref="CO137" ca="1" si="256">(CO136&gt;0)*MIN(CO136,CN128+CN129)</f>
        <v>0</v>
      </c>
      <c r="CP137" s="8">
        <f t="shared" ref="CP137" ca="1" si="257">(CP136&gt;0)*MIN(CP136,CO128+CO129)</f>
        <v>0</v>
      </c>
      <c r="CQ137" s="8">
        <f t="shared" ref="CQ137" ca="1" si="258">(CQ136&gt;0)*MIN(CQ136,CP128+CP129)</f>
        <v>0</v>
      </c>
      <c r="CR137" s="8">
        <f t="shared" ref="CR137" ca="1" si="259">(CR136&gt;0)*MIN(CR136,CQ128+CQ129)</f>
        <v>0</v>
      </c>
      <c r="CS137" s="8">
        <f t="shared" ref="CS137" ca="1" si="260">(CS136&gt;0)*MIN(CS136,CR128+CR129)</f>
        <v>0</v>
      </c>
      <c r="CT137" s="8">
        <f t="shared" ref="CT137" ca="1" si="261">(CT136&gt;0)*MIN(CT136,CS128+CS129)</f>
        <v>0</v>
      </c>
      <c r="CU137" s="8">
        <f t="shared" ref="CU137" ca="1" si="262">(CU136&gt;0)*MIN(CU136,CT128+CT129)</f>
        <v>0</v>
      </c>
    </row>
    <row r="139" spans="2:99" s="15" customFormat="1" ht="19.5" thickBot="1" x14ac:dyDescent="0.35">
      <c r="B139" s="16" t="s">
        <v>212</v>
      </c>
      <c r="F139" s="32"/>
      <c r="R139" s="16"/>
    </row>
    <row r="141" spans="2:99" ht="15.75" x14ac:dyDescent="0.25">
      <c r="B141" s="42" t="s">
        <v>212</v>
      </c>
      <c r="C141" s="42"/>
      <c r="D141" s="42"/>
      <c r="E141" s="42">
        <f ca="1">E91+E137</f>
        <v>125194349.59490019</v>
      </c>
      <c r="F141" s="34"/>
      <c r="G141" s="22"/>
      <c r="H141" s="42" t="s">
        <v>250</v>
      </c>
      <c r="I141" s="40">
        <f ca="1">SUM(K141:CU141)</f>
        <v>-40815415.214009464</v>
      </c>
      <c r="J141" s="41"/>
      <c r="K141" s="40">
        <f ca="1">K91-K130-K131-K132-K133-K134+K126</f>
        <v>-19995</v>
      </c>
      <c r="L141" s="40">
        <f t="shared" ref="L141:BB141" ca="1" si="263">L91-L130-L131-L132-L133-L134+L126</f>
        <v>-978962.1875</v>
      </c>
      <c r="M141" s="40">
        <f t="shared" ca="1" si="263"/>
        <v>-978962.1875</v>
      </c>
      <c r="N141" s="40">
        <f t="shared" ca="1" si="263"/>
        <v>-990787.1875</v>
      </c>
      <c r="O141" s="40">
        <f t="shared" ca="1" si="263"/>
        <v>-978962.1875</v>
      </c>
      <c r="P141" s="40">
        <f t="shared" ca="1" si="263"/>
        <v>-7764568.4667642713</v>
      </c>
      <c r="Q141" s="40">
        <f t="shared" ca="1" si="263"/>
        <v>-635380.03275350935</v>
      </c>
      <c r="R141" s="40">
        <f t="shared" ca="1" si="263"/>
        <v>-1330628.8667351126</v>
      </c>
      <c r="S141" s="40">
        <f t="shared" ca="1" si="263"/>
        <v>-2575333.4763964131</v>
      </c>
      <c r="T141" s="40">
        <f t="shared" ca="1" si="263"/>
        <v>-4477095.5351245375</v>
      </c>
      <c r="U141" s="40">
        <f t="shared" ca="1" si="263"/>
        <v>-6935383.4096287284</v>
      </c>
      <c r="V141" s="40">
        <f t="shared" ca="1" si="263"/>
        <v>-9649193.2016060837</v>
      </c>
      <c r="W141" s="40">
        <f t="shared" ca="1" si="263"/>
        <v>-3069146.9903508089</v>
      </c>
      <c r="X141" s="40">
        <f t="shared" ca="1" si="263"/>
        <v>-1000</v>
      </c>
      <c r="Y141" s="40">
        <f t="shared" ca="1" si="263"/>
        <v>-1000</v>
      </c>
      <c r="Z141" s="40">
        <f t="shared" ca="1" si="263"/>
        <v>-1000</v>
      </c>
      <c r="AA141" s="40">
        <f t="shared" ca="1" si="263"/>
        <v>-1000</v>
      </c>
      <c r="AB141" s="40">
        <f ca="1">AB91-AB130-AB131-AB132-AB133-AB134+AB126</f>
        <v>-1000</v>
      </c>
      <c r="AC141" s="40">
        <f t="shared" ca="1" si="263"/>
        <v>-1000</v>
      </c>
      <c r="AD141" s="40">
        <f t="shared" ca="1" si="263"/>
        <v>-1000</v>
      </c>
      <c r="AE141" s="40">
        <f t="shared" ca="1" si="263"/>
        <v>-1000</v>
      </c>
      <c r="AF141" s="40">
        <f t="shared" ca="1" si="263"/>
        <v>-1000</v>
      </c>
      <c r="AG141" s="40">
        <f t="shared" ca="1" si="263"/>
        <v>-1000</v>
      </c>
      <c r="AH141" s="40">
        <f t="shared" ca="1" si="263"/>
        <v>-421016.48465000006</v>
      </c>
      <c r="AI141" s="40">
        <f t="shared" ca="1" si="263"/>
        <v>0</v>
      </c>
      <c r="AJ141" s="40">
        <f t="shared" ca="1" si="263"/>
        <v>0</v>
      </c>
      <c r="AK141" s="40">
        <f t="shared" ca="1" si="263"/>
        <v>0</v>
      </c>
      <c r="AL141" s="40">
        <f t="shared" ca="1" si="263"/>
        <v>0</v>
      </c>
      <c r="AM141" s="40">
        <f t="shared" ca="1" si="263"/>
        <v>0</v>
      </c>
      <c r="AN141" s="40">
        <f t="shared" ca="1" si="263"/>
        <v>0</v>
      </c>
      <c r="AO141" s="40">
        <f t="shared" ca="1" si="263"/>
        <v>0</v>
      </c>
      <c r="AP141" s="40">
        <f t="shared" ca="1" si="263"/>
        <v>0</v>
      </c>
      <c r="AQ141" s="40">
        <f t="shared" ca="1" si="263"/>
        <v>0</v>
      </c>
      <c r="AR141" s="40">
        <f t="shared" ca="1" si="263"/>
        <v>0</v>
      </c>
      <c r="AS141" s="40">
        <f t="shared" ca="1" si="263"/>
        <v>0</v>
      </c>
      <c r="AT141" s="40">
        <f t="shared" ca="1" si="263"/>
        <v>0</v>
      </c>
      <c r="AU141" s="40">
        <f t="shared" ca="1" si="263"/>
        <v>0</v>
      </c>
      <c r="AV141" s="40">
        <f t="shared" ca="1" si="263"/>
        <v>0</v>
      </c>
      <c r="AW141" s="40">
        <f t="shared" ca="1" si="263"/>
        <v>0</v>
      </c>
      <c r="AX141" s="40">
        <f t="shared" ca="1" si="263"/>
        <v>0</v>
      </c>
      <c r="AY141" s="40">
        <f t="shared" ca="1" si="263"/>
        <v>0</v>
      </c>
      <c r="AZ141" s="40">
        <f ca="1">AZ91-AZ130-AZ131-AZ132-AZ133-AZ134+AZ126</f>
        <v>0</v>
      </c>
      <c r="BA141" s="40">
        <f t="shared" ca="1" si="263"/>
        <v>0</v>
      </c>
      <c r="BB141" s="40">
        <f t="shared" ca="1" si="263"/>
        <v>0</v>
      </c>
      <c r="BC141" s="40">
        <f t="shared" ref="BC141:CA141" ca="1" si="264">BC91-BC130-BC131-BC132-BC133-BC134+BC126</f>
        <v>0</v>
      </c>
      <c r="BD141" s="40">
        <f t="shared" ca="1" si="264"/>
        <v>0</v>
      </c>
      <c r="BE141" s="40">
        <f t="shared" ca="1" si="264"/>
        <v>0</v>
      </c>
      <c r="BF141" s="40">
        <f t="shared" ca="1" si="264"/>
        <v>0</v>
      </c>
      <c r="BG141" s="40">
        <f t="shared" ca="1" si="264"/>
        <v>0</v>
      </c>
      <c r="BH141" s="40">
        <f t="shared" ca="1" si="264"/>
        <v>0</v>
      </c>
      <c r="BI141" s="40">
        <f t="shared" ca="1" si="264"/>
        <v>0</v>
      </c>
      <c r="BJ141" s="40">
        <f t="shared" ca="1" si="264"/>
        <v>0</v>
      </c>
      <c r="BK141" s="40">
        <f t="shared" ca="1" si="264"/>
        <v>0</v>
      </c>
      <c r="BL141" s="40">
        <f t="shared" ca="1" si="264"/>
        <v>0</v>
      </c>
      <c r="BM141" s="40">
        <f t="shared" ca="1" si="264"/>
        <v>0</v>
      </c>
      <c r="BN141" s="40">
        <f t="shared" ca="1" si="264"/>
        <v>0</v>
      </c>
      <c r="BO141" s="40">
        <f t="shared" ca="1" si="264"/>
        <v>0</v>
      </c>
      <c r="BP141" s="40">
        <f t="shared" ca="1" si="264"/>
        <v>0</v>
      </c>
      <c r="BQ141" s="40">
        <f t="shared" ca="1" si="264"/>
        <v>0</v>
      </c>
      <c r="BR141" s="40">
        <f t="shared" ca="1" si="264"/>
        <v>0</v>
      </c>
      <c r="BS141" s="40">
        <f t="shared" ca="1" si="264"/>
        <v>0</v>
      </c>
      <c r="BT141" s="40">
        <f t="shared" ca="1" si="264"/>
        <v>0</v>
      </c>
      <c r="BU141" s="40">
        <f t="shared" ca="1" si="264"/>
        <v>0</v>
      </c>
      <c r="BV141" s="40">
        <f t="shared" ca="1" si="264"/>
        <v>0</v>
      </c>
      <c r="BW141" s="40">
        <f t="shared" ca="1" si="264"/>
        <v>0</v>
      </c>
      <c r="BX141" s="40">
        <f t="shared" ca="1" si="264"/>
        <v>0</v>
      </c>
      <c r="BY141" s="40">
        <f t="shared" ca="1" si="264"/>
        <v>0</v>
      </c>
      <c r="BZ141" s="40">
        <f t="shared" ca="1" si="264"/>
        <v>0</v>
      </c>
      <c r="CA141" s="40">
        <f t="shared" ca="1" si="264"/>
        <v>0</v>
      </c>
      <c r="CB141" s="40">
        <f t="shared" ref="CB141:CU141" ca="1" si="265">CB91-CB130-CB131-CB132-CB133-CB134+CB126</f>
        <v>0</v>
      </c>
      <c r="CC141" s="40">
        <f t="shared" ca="1" si="265"/>
        <v>0</v>
      </c>
      <c r="CD141" s="40">
        <f t="shared" ca="1" si="265"/>
        <v>0</v>
      </c>
      <c r="CE141" s="40">
        <f t="shared" ca="1" si="265"/>
        <v>0</v>
      </c>
      <c r="CF141" s="40">
        <f t="shared" ca="1" si="265"/>
        <v>0</v>
      </c>
      <c r="CG141" s="40">
        <f t="shared" ca="1" si="265"/>
        <v>0</v>
      </c>
      <c r="CH141" s="40">
        <f t="shared" ca="1" si="265"/>
        <v>0</v>
      </c>
      <c r="CI141" s="40">
        <f t="shared" ca="1" si="265"/>
        <v>0</v>
      </c>
      <c r="CJ141" s="40">
        <f t="shared" ca="1" si="265"/>
        <v>0</v>
      </c>
      <c r="CK141" s="40">
        <f t="shared" ca="1" si="265"/>
        <v>0</v>
      </c>
      <c r="CL141" s="40">
        <f t="shared" ca="1" si="265"/>
        <v>0</v>
      </c>
      <c r="CM141" s="40">
        <f t="shared" ca="1" si="265"/>
        <v>0</v>
      </c>
      <c r="CN141" s="40">
        <f t="shared" ca="1" si="265"/>
        <v>0</v>
      </c>
      <c r="CO141" s="40">
        <f t="shared" ca="1" si="265"/>
        <v>0</v>
      </c>
      <c r="CP141" s="40">
        <f t="shared" ca="1" si="265"/>
        <v>0</v>
      </c>
      <c r="CQ141" s="40">
        <f t="shared" ca="1" si="265"/>
        <v>0</v>
      </c>
      <c r="CR141" s="40">
        <f t="shared" ca="1" si="265"/>
        <v>0</v>
      </c>
      <c r="CS141" s="40">
        <f t="shared" ca="1" si="265"/>
        <v>0</v>
      </c>
      <c r="CT141" s="40">
        <f t="shared" ca="1" si="265"/>
        <v>0</v>
      </c>
      <c r="CU141" s="40">
        <f t="shared" ca="1" si="265"/>
        <v>0</v>
      </c>
    </row>
  </sheetData>
  <dataValidations count="1">
    <dataValidation type="list" allowBlank="1" showInputMessage="1" showErrorMessage="1" sqref="D8:D12 D18:D22" xr:uid="{72AFAB31-C018-497D-8910-4EA6D4F908F8}">
      <formula1>"Monthly, Quarterly, Bi-annual"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95938-A49E-407E-894B-965CCED92FCA}">
  <dimension ref="A1:CS80"/>
  <sheetViews>
    <sheetView showZeros="0" zoomScale="85" zoomScaleNormal="85" workbookViewId="0">
      <pane ySplit="2" topLeftCell="A54" activePane="bottomLeft" state="frozen"/>
      <selection pane="bottomLeft" activeCell="C76" sqref="C76"/>
    </sheetView>
  </sheetViews>
  <sheetFormatPr defaultRowHeight="15" x14ac:dyDescent="0.25"/>
  <cols>
    <col min="1" max="1" width="9.140625" style="1"/>
    <col min="2" max="2" width="38" style="1" customWidth="1"/>
    <col min="3" max="3" width="15.140625" style="1" customWidth="1"/>
    <col min="4" max="4" width="9.140625" style="1"/>
    <col min="5" max="97" width="13.140625" style="1" customWidth="1"/>
    <col min="98" max="16384" width="9.140625" style="1"/>
  </cols>
  <sheetData>
    <row r="1" spans="2:97" x14ac:dyDescent="0.25">
      <c r="B1" s="57"/>
    </row>
    <row r="2" spans="2:97" x14ac:dyDescent="0.25">
      <c r="B2" s="57"/>
      <c r="C2" s="35" t="s">
        <v>23</v>
      </c>
      <c r="D2" s="2"/>
      <c r="E2" s="98">
        <f>'Dev Cost Schedule'!K2</f>
        <v>44197</v>
      </c>
      <c r="F2" s="98">
        <f>EDATE(E2,1)</f>
        <v>44228</v>
      </c>
      <c r="G2" s="98">
        <f t="shared" ref="G2:BR2" si="0">EDATE(F2,1)</f>
        <v>44256</v>
      </c>
      <c r="H2" s="98">
        <f t="shared" si="0"/>
        <v>44287</v>
      </c>
      <c r="I2" s="98">
        <f t="shared" si="0"/>
        <v>44317</v>
      </c>
      <c r="J2" s="98">
        <f t="shared" si="0"/>
        <v>44348</v>
      </c>
      <c r="K2" s="98">
        <f t="shared" si="0"/>
        <v>44378</v>
      </c>
      <c r="L2" s="98">
        <f t="shared" si="0"/>
        <v>44409</v>
      </c>
      <c r="M2" s="98">
        <f t="shared" si="0"/>
        <v>44440</v>
      </c>
      <c r="N2" s="98">
        <f t="shared" si="0"/>
        <v>44470</v>
      </c>
      <c r="O2" s="98">
        <f t="shared" si="0"/>
        <v>44501</v>
      </c>
      <c r="P2" s="98">
        <f t="shared" si="0"/>
        <v>44531</v>
      </c>
      <c r="Q2" s="98">
        <f t="shared" si="0"/>
        <v>44562</v>
      </c>
      <c r="R2" s="98">
        <f t="shared" si="0"/>
        <v>44593</v>
      </c>
      <c r="S2" s="98">
        <f t="shared" si="0"/>
        <v>44621</v>
      </c>
      <c r="T2" s="98">
        <f t="shared" si="0"/>
        <v>44652</v>
      </c>
      <c r="U2" s="98">
        <f t="shared" si="0"/>
        <v>44682</v>
      </c>
      <c r="V2" s="98">
        <f t="shared" si="0"/>
        <v>44713</v>
      </c>
      <c r="W2" s="98">
        <f t="shared" si="0"/>
        <v>44743</v>
      </c>
      <c r="X2" s="98">
        <f t="shared" si="0"/>
        <v>44774</v>
      </c>
      <c r="Y2" s="98">
        <f t="shared" si="0"/>
        <v>44805</v>
      </c>
      <c r="Z2" s="98">
        <f t="shared" si="0"/>
        <v>44835</v>
      </c>
      <c r="AA2" s="98">
        <f t="shared" si="0"/>
        <v>44866</v>
      </c>
      <c r="AB2" s="98">
        <f t="shared" si="0"/>
        <v>44896</v>
      </c>
      <c r="AC2" s="98">
        <f t="shared" si="0"/>
        <v>44927</v>
      </c>
      <c r="AD2" s="98">
        <f t="shared" si="0"/>
        <v>44958</v>
      </c>
      <c r="AE2" s="98">
        <f t="shared" si="0"/>
        <v>44986</v>
      </c>
      <c r="AF2" s="98">
        <f t="shared" si="0"/>
        <v>45017</v>
      </c>
      <c r="AG2" s="98">
        <f t="shared" si="0"/>
        <v>45047</v>
      </c>
      <c r="AH2" s="98">
        <f t="shared" si="0"/>
        <v>45078</v>
      </c>
      <c r="AI2" s="98">
        <f t="shared" si="0"/>
        <v>45108</v>
      </c>
      <c r="AJ2" s="98">
        <f t="shared" si="0"/>
        <v>45139</v>
      </c>
      <c r="AK2" s="98">
        <f t="shared" si="0"/>
        <v>45170</v>
      </c>
      <c r="AL2" s="98">
        <f t="shared" si="0"/>
        <v>45200</v>
      </c>
      <c r="AM2" s="98">
        <f t="shared" si="0"/>
        <v>45231</v>
      </c>
      <c r="AN2" s="98">
        <f t="shared" si="0"/>
        <v>45261</v>
      </c>
      <c r="AO2" s="98">
        <f t="shared" si="0"/>
        <v>45292</v>
      </c>
      <c r="AP2" s="98">
        <f t="shared" si="0"/>
        <v>45323</v>
      </c>
      <c r="AQ2" s="98">
        <f t="shared" si="0"/>
        <v>45352</v>
      </c>
      <c r="AR2" s="98">
        <f t="shared" si="0"/>
        <v>45383</v>
      </c>
      <c r="AS2" s="98">
        <f t="shared" si="0"/>
        <v>45413</v>
      </c>
      <c r="AT2" s="98">
        <f t="shared" si="0"/>
        <v>45444</v>
      </c>
      <c r="AU2" s="98">
        <f t="shared" si="0"/>
        <v>45474</v>
      </c>
      <c r="AV2" s="98">
        <f t="shared" si="0"/>
        <v>45505</v>
      </c>
      <c r="AW2" s="98">
        <f t="shared" si="0"/>
        <v>45536</v>
      </c>
      <c r="AX2" s="98">
        <f t="shared" si="0"/>
        <v>45566</v>
      </c>
      <c r="AY2" s="98">
        <f t="shared" si="0"/>
        <v>45597</v>
      </c>
      <c r="AZ2" s="98">
        <f t="shared" si="0"/>
        <v>45627</v>
      </c>
      <c r="BA2" s="98">
        <f t="shared" si="0"/>
        <v>45658</v>
      </c>
      <c r="BB2" s="98">
        <f t="shared" si="0"/>
        <v>45689</v>
      </c>
      <c r="BC2" s="98">
        <f t="shared" si="0"/>
        <v>45717</v>
      </c>
      <c r="BD2" s="98">
        <f t="shared" si="0"/>
        <v>45748</v>
      </c>
      <c r="BE2" s="98">
        <f t="shared" si="0"/>
        <v>45778</v>
      </c>
      <c r="BF2" s="98">
        <f t="shared" si="0"/>
        <v>45809</v>
      </c>
      <c r="BG2" s="98">
        <f t="shared" si="0"/>
        <v>45839</v>
      </c>
      <c r="BH2" s="98">
        <f t="shared" si="0"/>
        <v>45870</v>
      </c>
      <c r="BI2" s="98">
        <f t="shared" si="0"/>
        <v>45901</v>
      </c>
      <c r="BJ2" s="98">
        <f t="shared" si="0"/>
        <v>45931</v>
      </c>
      <c r="BK2" s="98">
        <f t="shared" si="0"/>
        <v>45962</v>
      </c>
      <c r="BL2" s="98">
        <f t="shared" si="0"/>
        <v>45992</v>
      </c>
      <c r="BM2" s="98">
        <f t="shared" si="0"/>
        <v>46023</v>
      </c>
      <c r="BN2" s="98">
        <f t="shared" si="0"/>
        <v>46054</v>
      </c>
      <c r="BO2" s="98">
        <f t="shared" si="0"/>
        <v>46082</v>
      </c>
      <c r="BP2" s="98">
        <f t="shared" si="0"/>
        <v>46113</v>
      </c>
      <c r="BQ2" s="98">
        <f t="shared" si="0"/>
        <v>46143</v>
      </c>
      <c r="BR2" s="98">
        <f t="shared" si="0"/>
        <v>46174</v>
      </c>
      <c r="BS2" s="98">
        <f t="shared" ref="BS2:CS2" si="1">EDATE(BR2,1)</f>
        <v>46204</v>
      </c>
      <c r="BT2" s="98">
        <f t="shared" si="1"/>
        <v>46235</v>
      </c>
      <c r="BU2" s="98">
        <f t="shared" si="1"/>
        <v>46266</v>
      </c>
      <c r="BV2" s="98">
        <f t="shared" si="1"/>
        <v>46296</v>
      </c>
      <c r="BW2" s="98">
        <f t="shared" si="1"/>
        <v>46327</v>
      </c>
      <c r="BX2" s="98">
        <f t="shared" si="1"/>
        <v>46357</v>
      </c>
      <c r="BY2" s="98">
        <f t="shared" si="1"/>
        <v>46388</v>
      </c>
      <c r="BZ2" s="98">
        <f t="shared" si="1"/>
        <v>46419</v>
      </c>
      <c r="CA2" s="98">
        <f t="shared" si="1"/>
        <v>46447</v>
      </c>
      <c r="CB2" s="98">
        <f t="shared" si="1"/>
        <v>46478</v>
      </c>
      <c r="CC2" s="98">
        <f t="shared" si="1"/>
        <v>46508</v>
      </c>
      <c r="CD2" s="98">
        <f t="shared" si="1"/>
        <v>46539</v>
      </c>
      <c r="CE2" s="98">
        <f t="shared" si="1"/>
        <v>46569</v>
      </c>
      <c r="CF2" s="98">
        <f t="shared" si="1"/>
        <v>46600</v>
      </c>
      <c r="CG2" s="98">
        <f t="shared" si="1"/>
        <v>46631</v>
      </c>
      <c r="CH2" s="98">
        <f t="shared" si="1"/>
        <v>46661</v>
      </c>
      <c r="CI2" s="98">
        <f t="shared" si="1"/>
        <v>46692</v>
      </c>
      <c r="CJ2" s="98">
        <f t="shared" si="1"/>
        <v>46722</v>
      </c>
      <c r="CK2" s="98">
        <f t="shared" si="1"/>
        <v>46753</v>
      </c>
      <c r="CL2" s="98">
        <f t="shared" si="1"/>
        <v>46784</v>
      </c>
      <c r="CM2" s="98">
        <f t="shared" si="1"/>
        <v>46813</v>
      </c>
      <c r="CN2" s="98">
        <f t="shared" si="1"/>
        <v>46844</v>
      </c>
      <c r="CO2" s="98">
        <f t="shared" si="1"/>
        <v>46874</v>
      </c>
      <c r="CP2" s="98">
        <f t="shared" si="1"/>
        <v>46905</v>
      </c>
      <c r="CQ2" s="98">
        <f t="shared" si="1"/>
        <v>46935</v>
      </c>
      <c r="CR2" s="98">
        <f t="shared" si="1"/>
        <v>46966</v>
      </c>
      <c r="CS2" s="98">
        <f t="shared" si="1"/>
        <v>46997</v>
      </c>
    </row>
    <row r="3" spans="2:97" s="15" customFormat="1" ht="18" customHeight="1" thickBot="1" x14ac:dyDescent="0.35">
      <c r="B3" s="16" t="s">
        <v>63</v>
      </c>
      <c r="C3" s="39"/>
    </row>
    <row r="5" spans="2:97" x14ac:dyDescent="0.25">
      <c r="B5" s="1" t="s">
        <v>63</v>
      </c>
      <c r="E5" s="1">
        <f>'Income_Expenditure Schedule'!K14</f>
        <v>0</v>
      </c>
      <c r="F5" s="1">
        <f>'Income_Expenditure Schedule'!L14</f>
        <v>0</v>
      </c>
      <c r="G5" s="1">
        <f>'Income_Expenditure Schedule'!M14</f>
        <v>0</v>
      </c>
      <c r="H5" s="1">
        <f>'Income_Expenditure Schedule'!N14</f>
        <v>0</v>
      </c>
      <c r="I5" s="1">
        <f>'Income_Expenditure Schedule'!O14</f>
        <v>0</v>
      </c>
      <c r="J5" s="1">
        <f>'Income_Expenditure Schedule'!P14</f>
        <v>0</v>
      </c>
      <c r="K5" s="1">
        <f>'Income_Expenditure Schedule'!Q14</f>
        <v>0</v>
      </c>
      <c r="L5" s="1">
        <f>'Income_Expenditure Schedule'!R14</f>
        <v>0</v>
      </c>
      <c r="M5" s="1">
        <f>'Income_Expenditure Schedule'!S14</f>
        <v>0</v>
      </c>
      <c r="N5" s="1">
        <f>'Income_Expenditure Schedule'!T14</f>
        <v>0</v>
      </c>
      <c r="O5" s="1">
        <f>'Income_Expenditure Schedule'!U14</f>
        <v>0</v>
      </c>
      <c r="P5" s="1">
        <f>'Income_Expenditure Schedule'!V14</f>
        <v>0</v>
      </c>
      <c r="Q5" s="1">
        <f>'Income_Expenditure Schedule'!W14</f>
        <v>0</v>
      </c>
      <c r="R5" s="1">
        <f>'Income_Expenditure Schedule'!X14</f>
        <v>0</v>
      </c>
      <c r="S5" s="1">
        <f>'Income_Expenditure Schedule'!Y14</f>
        <v>0</v>
      </c>
      <c r="T5" s="1">
        <f>'Income_Expenditure Schedule'!Z14</f>
        <v>0</v>
      </c>
      <c r="U5" s="1">
        <f>'Income_Expenditure Schedule'!AA14</f>
        <v>0</v>
      </c>
      <c r="V5" s="1">
        <f>'Income_Expenditure Schedule'!AB14</f>
        <v>0</v>
      </c>
      <c r="W5" s="1">
        <f>'Income_Expenditure Schedule'!AC14</f>
        <v>0</v>
      </c>
      <c r="X5" s="1">
        <f>'Income_Expenditure Schedule'!AD14</f>
        <v>0</v>
      </c>
      <c r="Y5" s="1">
        <f>'Income_Expenditure Schedule'!AE14</f>
        <v>0</v>
      </c>
      <c r="Z5" s="1">
        <f>'Income_Expenditure Schedule'!AF14</f>
        <v>0</v>
      </c>
      <c r="AA5" s="1">
        <f>'Income_Expenditure Schedule'!AG14</f>
        <v>0</v>
      </c>
      <c r="AB5" s="1">
        <f>'Income_Expenditure Schedule'!AH14</f>
        <v>0</v>
      </c>
      <c r="AC5" s="1">
        <f>'Income_Expenditure Schedule'!AI14</f>
        <v>242754.13333333333</v>
      </c>
      <c r="AD5" s="1">
        <f>'Income_Expenditure Schedule'!AJ14</f>
        <v>485508.26666666666</v>
      </c>
      <c r="AE5" s="1">
        <f>'Income_Expenditure Schedule'!AK14</f>
        <v>728262.4</v>
      </c>
      <c r="AF5" s="1">
        <f>'Income_Expenditure Schedule'!AL14</f>
        <v>947385.6</v>
      </c>
      <c r="AG5" s="1">
        <f>'Income_Expenditure Schedule'!AM14</f>
        <v>947385.6</v>
      </c>
      <c r="AH5" s="1">
        <f>'Income_Expenditure Schedule'!AN14</f>
        <v>947385.6</v>
      </c>
      <c r="AI5" s="1">
        <f>'Income_Expenditure Schedule'!AO14</f>
        <v>947385.6</v>
      </c>
      <c r="AJ5" s="1">
        <f>'Income_Expenditure Schedule'!AP14</f>
        <v>947385.6</v>
      </c>
      <c r="AK5" s="1">
        <f>'Income_Expenditure Schedule'!AQ14</f>
        <v>947385.6</v>
      </c>
      <c r="AL5" s="1">
        <f>'Income_Expenditure Schedule'!AR14</f>
        <v>947385.6</v>
      </c>
      <c r="AM5" s="1">
        <f>'Income_Expenditure Schedule'!AS14</f>
        <v>947385.6</v>
      </c>
      <c r="AN5" s="1">
        <f>'Income_Expenditure Schedule'!AT14</f>
        <v>947385.6</v>
      </c>
      <c r="AO5" s="1">
        <f>'Income_Expenditure Schedule'!AU14</f>
        <v>913922.21538461535</v>
      </c>
      <c r="AP5" s="1">
        <f>'Income_Expenditure Schedule'!AV14</f>
        <v>947385.6</v>
      </c>
      <c r="AQ5" s="1">
        <f>'Income_Expenditure Schedule'!AW14</f>
        <v>947385.6</v>
      </c>
      <c r="AR5" s="1">
        <f>'Income_Expenditure Schedule'!AX14</f>
        <v>947385.6</v>
      </c>
      <c r="AS5" s="1">
        <f>'Income_Expenditure Schedule'!AY14</f>
        <v>947385.6</v>
      </c>
      <c r="AT5" s="1">
        <f>'Income_Expenditure Schedule'!AZ14</f>
        <v>947385.6</v>
      </c>
      <c r="AU5" s="1">
        <f>'Income_Expenditure Schedule'!BA14</f>
        <v>947385.6</v>
      </c>
      <c r="AV5" s="1">
        <f>'Income_Expenditure Schedule'!BB14</f>
        <v>947385.6</v>
      </c>
      <c r="AW5" s="1">
        <f>'Income_Expenditure Schedule'!BC14</f>
        <v>947385.6</v>
      </c>
      <c r="AX5" s="1">
        <f>'Income_Expenditure Schedule'!BD14</f>
        <v>947385.6</v>
      </c>
      <c r="AY5" s="1">
        <f>'Income_Expenditure Schedule'!BE14</f>
        <v>947385.6</v>
      </c>
      <c r="AZ5" s="1">
        <f>'Income_Expenditure Schedule'!BF14</f>
        <v>947385.6</v>
      </c>
      <c r="BA5" s="1">
        <f>'Income_Expenditure Schedule'!BG14</f>
        <v>939787.93846153852</v>
      </c>
      <c r="BB5" s="1">
        <f>'Income_Expenditure Schedule'!BH14</f>
        <v>974198.40000000014</v>
      </c>
      <c r="BC5" s="1">
        <f>'Income_Expenditure Schedule'!BI14</f>
        <v>974198.40000000014</v>
      </c>
      <c r="BD5" s="1">
        <f>'Income_Expenditure Schedule'!BJ14</f>
        <v>974198.40000000014</v>
      </c>
      <c r="BE5" s="1">
        <f>'Income_Expenditure Schedule'!BK14</f>
        <v>974198.40000000014</v>
      </c>
      <c r="BF5" s="1">
        <f>'Income_Expenditure Schedule'!BL14</f>
        <v>974198.40000000014</v>
      </c>
      <c r="BG5" s="1">
        <f>'Income_Expenditure Schedule'!BM14</f>
        <v>974198.40000000014</v>
      </c>
      <c r="BH5" s="1">
        <f>'Income_Expenditure Schedule'!BN14</f>
        <v>0</v>
      </c>
      <c r="BI5" s="1">
        <f>'Income_Expenditure Schedule'!BO14</f>
        <v>0</v>
      </c>
      <c r="BJ5" s="1">
        <f>'Income_Expenditure Schedule'!BP14</f>
        <v>0</v>
      </c>
      <c r="BK5" s="1">
        <f>'Income_Expenditure Schedule'!BQ14</f>
        <v>0</v>
      </c>
      <c r="BL5" s="1">
        <f>'Income_Expenditure Schedule'!BR14</f>
        <v>0</v>
      </c>
      <c r="BM5" s="1">
        <f>'Income_Expenditure Schedule'!BS14</f>
        <v>0</v>
      </c>
      <c r="BN5" s="1">
        <f>'Income_Expenditure Schedule'!BT14</f>
        <v>0</v>
      </c>
      <c r="BO5" s="1">
        <f>'Income_Expenditure Schedule'!BU14</f>
        <v>0</v>
      </c>
      <c r="BP5" s="1">
        <f>'Income_Expenditure Schedule'!BV14</f>
        <v>0</v>
      </c>
      <c r="BQ5" s="1">
        <f>'Income_Expenditure Schedule'!BW14</f>
        <v>0</v>
      </c>
      <c r="BR5" s="1">
        <f>'Income_Expenditure Schedule'!BX14</f>
        <v>0</v>
      </c>
      <c r="BS5" s="1">
        <f>'Income_Expenditure Schedule'!BY14</f>
        <v>0</v>
      </c>
      <c r="BT5" s="1">
        <f>'Income_Expenditure Schedule'!BZ14</f>
        <v>0</v>
      </c>
      <c r="BU5" s="1">
        <f>'Income_Expenditure Schedule'!CA14</f>
        <v>0</v>
      </c>
      <c r="BV5" s="1">
        <f>'Income_Expenditure Schedule'!CB14</f>
        <v>0</v>
      </c>
      <c r="BW5" s="1">
        <f>'Income_Expenditure Schedule'!CC14</f>
        <v>0</v>
      </c>
      <c r="BX5" s="1">
        <f>'Income_Expenditure Schedule'!CD14</f>
        <v>0</v>
      </c>
      <c r="BY5" s="1">
        <f>'Income_Expenditure Schedule'!CE14</f>
        <v>0</v>
      </c>
      <c r="BZ5" s="1">
        <f>'Income_Expenditure Schedule'!CF14</f>
        <v>0</v>
      </c>
      <c r="CA5" s="1">
        <f>'Income_Expenditure Schedule'!CG14</f>
        <v>0</v>
      </c>
      <c r="CB5" s="1">
        <f>'Income_Expenditure Schedule'!CH14</f>
        <v>0</v>
      </c>
      <c r="CC5" s="1">
        <f>'Income_Expenditure Schedule'!CI14</f>
        <v>0</v>
      </c>
      <c r="CD5" s="1">
        <f>'Income_Expenditure Schedule'!CJ14</f>
        <v>0</v>
      </c>
      <c r="CE5" s="1">
        <f>'Income_Expenditure Schedule'!CK14</f>
        <v>0</v>
      </c>
      <c r="CF5" s="1">
        <f>'Income_Expenditure Schedule'!CL14</f>
        <v>0</v>
      </c>
      <c r="CG5" s="1">
        <f>'Income_Expenditure Schedule'!CM14</f>
        <v>0</v>
      </c>
      <c r="CH5" s="1">
        <f>'Income_Expenditure Schedule'!CN14</f>
        <v>0</v>
      </c>
      <c r="CI5" s="1">
        <f>'Income_Expenditure Schedule'!CO14</f>
        <v>0</v>
      </c>
      <c r="CJ5" s="1">
        <f>'Income_Expenditure Schedule'!CP14</f>
        <v>0</v>
      </c>
      <c r="CK5" s="1">
        <f>'Income_Expenditure Schedule'!CQ14</f>
        <v>0</v>
      </c>
      <c r="CL5" s="1">
        <f>'Income_Expenditure Schedule'!CR14</f>
        <v>0</v>
      </c>
      <c r="CM5" s="1">
        <f>'Income_Expenditure Schedule'!CS14</f>
        <v>0</v>
      </c>
      <c r="CN5" s="1">
        <f>'Income_Expenditure Schedule'!CT14</f>
        <v>0</v>
      </c>
      <c r="CO5" s="1">
        <f>'Income_Expenditure Schedule'!CU14</f>
        <v>0</v>
      </c>
      <c r="CP5" s="1">
        <f>'Income_Expenditure Schedule'!CV14</f>
        <v>0</v>
      </c>
      <c r="CQ5" s="1">
        <f>'Income_Expenditure Schedule'!CW14</f>
        <v>0</v>
      </c>
      <c r="CR5" s="1">
        <f>'Income_Expenditure Schedule'!CX14</f>
        <v>0</v>
      </c>
      <c r="CS5" s="1">
        <f>'Income_Expenditure Schedule'!CY14</f>
        <v>0</v>
      </c>
    </row>
    <row r="6" spans="2:97" x14ac:dyDescent="0.25">
      <c r="B6" s="1" t="s">
        <v>33</v>
      </c>
      <c r="E6" s="1">
        <f>'Income_Expenditure Schedule'!K25</f>
        <v>0</v>
      </c>
      <c r="F6" s="1">
        <f>'Income_Expenditure Schedule'!L25</f>
        <v>0</v>
      </c>
      <c r="G6" s="1">
        <f>'Income_Expenditure Schedule'!M25</f>
        <v>0</v>
      </c>
      <c r="H6" s="1">
        <f>'Income_Expenditure Schedule'!N25</f>
        <v>0</v>
      </c>
      <c r="I6" s="1">
        <f>'Income_Expenditure Schedule'!O25</f>
        <v>0</v>
      </c>
      <c r="J6" s="1">
        <f>'Income_Expenditure Schedule'!P25</f>
        <v>0</v>
      </c>
      <c r="K6" s="1">
        <f>'Income_Expenditure Schedule'!Q25</f>
        <v>0</v>
      </c>
      <c r="L6" s="1">
        <f>'Income_Expenditure Schedule'!R25</f>
        <v>0</v>
      </c>
      <c r="M6" s="1">
        <f>'Income_Expenditure Schedule'!S25</f>
        <v>0</v>
      </c>
      <c r="N6" s="1">
        <f>'Income_Expenditure Schedule'!T25</f>
        <v>0</v>
      </c>
      <c r="O6" s="1">
        <f>'Income_Expenditure Schedule'!U25</f>
        <v>0</v>
      </c>
      <c r="P6" s="1">
        <f>'Income_Expenditure Schedule'!V25</f>
        <v>0</v>
      </c>
      <c r="Q6" s="1">
        <f>'Income_Expenditure Schedule'!W25</f>
        <v>0</v>
      </c>
      <c r="R6" s="1">
        <f>'Income_Expenditure Schedule'!X25</f>
        <v>0</v>
      </c>
      <c r="S6" s="1">
        <f>'Income_Expenditure Schedule'!Y25</f>
        <v>0</v>
      </c>
      <c r="T6" s="1">
        <f>'Income_Expenditure Schedule'!Z25</f>
        <v>0</v>
      </c>
      <c r="U6" s="1">
        <f>'Income_Expenditure Schedule'!AA25</f>
        <v>0</v>
      </c>
      <c r="V6" s="1">
        <f>'Income_Expenditure Schedule'!AB25</f>
        <v>0</v>
      </c>
      <c r="W6" s="1">
        <f>'Income_Expenditure Schedule'!AC25</f>
        <v>0</v>
      </c>
      <c r="X6" s="1">
        <f>'Income_Expenditure Schedule'!AD25</f>
        <v>0</v>
      </c>
      <c r="Y6" s="1">
        <f>'Income_Expenditure Schedule'!AE25</f>
        <v>0</v>
      </c>
      <c r="Z6" s="1">
        <f>'Income_Expenditure Schedule'!AF25</f>
        <v>0</v>
      </c>
      <c r="AA6" s="1">
        <f>'Income_Expenditure Schedule'!AG25</f>
        <v>0</v>
      </c>
      <c r="AB6" s="1">
        <f>'Income_Expenditure Schedule'!AH25</f>
        <v>0</v>
      </c>
      <c r="AC6" s="1">
        <f>'Income_Expenditure Schedule'!AI25</f>
        <v>70225</v>
      </c>
      <c r="AD6" s="1">
        <f>'Income_Expenditure Schedule'!AJ25</f>
        <v>70225</v>
      </c>
      <c r="AE6" s="1">
        <f>'Income_Expenditure Schedule'!AK25</f>
        <v>70225</v>
      </c>
      <c r="AF6" s="1">
        <f>'Income_Expenditure Schedule'!AL25</f>
        <v>70225</v>
      </c>
      <c r="AG6" s="1">
        <f>'Income_Expenditure Schedule'!AM25</f>
        <v>70225</v>
      </c>
      <c r="AH6" s="1">
        <f>'Income_Expenditure Schedule'!AN25</f>
        <v>70225</v>
      </c>
      <c r="AI6" s="1">
        <f>'Income_Expenditure Schedule'!AO25</f>
        <v>70225</v>
      </c>
      <c r="AJ6" s="1">
        <f>'Income_Expenditure Schedule'!AP25</f>
        <v>70225</v>
      </c>
      <c r="AK6" s="1">
        <f>'Income_Expenditure Schedule'!AQ25</f>
        <v>70225</v>
      </c>
      <c r="AL6" s="1">
        <f>'Income_Expenditure Schedule'!AR25</f>
        <v>70225</v>
      </c>
      <c r="AM6" s="1">
        <f>'Income_Expenditure Schedule'!AS25</f>
        <v>70225</v>
      </c>
      <c r="AN6" s="1">
        <f>'Income_Expenditure Schedule'!AT25</f>
        <v>70225</v>
      </c>
      <c r="AO6" s="1">
        <f>'Income_Expenditure Schedule'!AU25</f>
        <v>70225</v>
      </c>
      <c r="AP6" s="1">
        <f>'Income_Expenditure Schedule'!AV25</f>
        <v>70225</v>
      </c>
      <c r="AQ6" s="1">
        <f>'Income_Expenditure Schedule'!AW25</f>
        <v>70225</v>
      </c>
      <c r="AR6" s="1">
        <f>'Income_Expenditure Schedule'!AX25</f>
        <v>70225</v>
      </c>
      <c r="AS6" s="1">
        <f>'Income_Expenditure Schedule'!AY25</f>
        <v>70225</v>
      </c>
      <c r="AT6" s="1">
        <f>'Income_Expenditure Schedule'!AZ25</f>
        <v>70225</v>
      </c>
      <c r="AU6" s="1">
        <f>'Income_Expenditure Schedule'!BA25</f>
        <v>70225</v>
      </c>
      <c r="AV6" s="1">
        <f>'Income_Expenditure Schedule'!BB25</f>
        <v>70225</v>
      </c>
      <c r="AW6" s="1">
        <f>'Income_Expenditure Schedule'!BC25</f>
        <v>70225</v>
      </c>
      <c r="AX6" s="1">
        <f>'Income_Expenditure Schedule'!BD25</f>
        <v>70225</v>
      </c>
      <c r="AY6" s="1">
        <f>'Income_Expenditure Schedule'!BE25</f>
        <v>70225</v>
      </c>
      <c r="AZ6" s="1">
        <f>'Income_Expenditure Schedule'!BF25</f>
        <v>70225</v>
      </c>
      <c r="BA6" s="1">
        <f>'Income_Expenditure Schedule'!BG25</f>
        <v>72212.5</v>
      </c>
      <c r="BB6" s="1">
        <f>'Income_Expenditure Schedule'!BH25</f>
        <v>72212.5</v>
      </c>
      <c r="BC6" s="1">
        <f>'Income_Expenditure Schedule'!BI25</f>
        <v>72212.5</v>
      </c>
      <c r="BD6" s="1">
        <f>'Income_Expenditure Schedule'!BJ25</f>
        <v>72212.5</v>
      </c>
      <c r="BE6" s="1">
        <f>'Income_Expenditure Schedule'!BK25</f>
        <v>72212.5</v>
      </c>
      <c r="BF6" s="1">
        <f>'Income_Expenditure Schedule'!BL25</f>
        <v>72212.5</v>
      </c>
      <c r="BG6" s="1">
        <f>'Income_Expenditure Schedule'!BM25</f>
        <v>72212.5</v>
      </c>
      <c r="BH6" s="1">
        <f>'Income_Expenditure Schedule'!BN25</f>
        <v>0</v>
      </c>
      <c r="BI6" s="1">
        <f>'Income_Expenditure Schedule'!BO25</f>
        <v>0</v>
      </c>
      <c r="BJ6" s="1">
        <f>'Income_Expenditure Schedule'!BP25</f>
        <v>0</v>
      </c>
      <c r="BK6" s="1">
        <f>'Income_Expenditure Schedule'!BQ25</f>
        <v>0</v>
      </c>
      <c r="BL6" s="1">
        <f>'Income_Expenditure Schedule'!BR25</f>
        <v>0</v>
      </c>
      <c r="BM6" s="1">
        <f>'Income_Expenditure Schedule'!BS25</f>
        <v>0</v>
      </c>
      <c r="BN6" s="1">
        <f>'Income_Expenditure Schedule'!BT25</f>
        <v>0</v>
      </c>
      <c r="BO6" s="1">
        <f>'Income_Expenditure Schedule'!BU25</f>
        <v>0</v>
      </c>
      <c r="BP6" s="1">
        <f>'Income_Expenditure Schedule'!BV25</f>
        <v>0</v>
      </c>
      <c r="BQ6" s="1">
        <f>'Income_Expenditure Schedule'!BW25</f>
        <v>0</v>
      </c>
      <c r="BR6" s="1">
        <f>'Income_Expenditure Schedule'!BX25</f>
        <v>0</v>
      </c>
      <c r="BS6" s="1">
        <f>'Income_Expenditure Schedule'!BY25</f>
        <v>0</v>
      </c>
      <c r="BT6" s="1">
        <f>'Income_Expenditure Schedule'!BZ25</f>
        <v>0</v>
      </c>
      <c r="BU6" s="1">
        <f>'Income_Expenditure Schedule'!CA25</f>
        <v>0</v>
      </c>
      <c r="BV6" s="1">
        <f>'Income_Expenditure Schedule'!CB25</f>
        <v>0</v>
      </c>
      <c r="BW6" s="1">
        <f>'Income_Expenditure Schedule'!CC25</f>
        <v>0</v>
      </c>
      <c r="BX6" s="1">
        <f>'Income_Expenditure Schedule'!CD25</f>
        <v>0</v>
      </c>
      <c r="BY6" s="1">
        <f>'Income_Expenditure Schedule'!CE25</f>
        <v>0</v>
      </c>
      <c r="BZ6" s="1">
        <f>'Income_Expenditure Schedule'!CF25</f>
        <v>0</v>
      </c>
      <c r="CA6" s="1">
        <f>'Income_Expenditure Schedule'!CG25</f>
        <v>0</v>
      </c>
      <c r="CB6" s="1">
        <f>'Income_Expenditure Schedule'!CH25</f>
        <v>0</v>
      </c>
      <c r="CC6" s="1">
        <f>'Income_Expenditure Schedule'!CI25</f>
        <v>0</v>
      </c>
      <c r="CD6" s="1">
        <f>'Income_Expenditure Schedule'!CJ25</f>
        <v>0</v>
      </c>
      <c r="CE6" s="1">
        <f>'Income_Expenditure Schedule'!CK25</f>
        <v>0</v>
      </c>
      <c r="CF6" s="1">
        <f>'Income_Expenditure Schedule'!CL25</f>
        <v>0</v>
      </c>
      <c r="CG6" s="1">
        <f>'Income_Expenditure Schedule'!CM25</f>
        <v>0</v>
      </c>
      <c r="CH6" s="1">
        <f>'Income_Expenditure Schedule'!CN25</f>
        <v>0</v>
      </c>
      <c r="CI6" s="1">
        <f>'Income_Expenditure Schedule'!CO25</f>
        <v>0</v>
      </c>
      <c r="CJ6" s="1">
        <f>'Income_Expenditure Schedule'!CP25</f>
        <v>0</v>
      </c>
      <c r="CK6" s="1">
        <f>'Income_Expenditure Schedule'!CQ25</f>
        <v>0</v>
      </c>
      <c r="CL6" s="1">
        <f>'Income_Expenditure Schedule'!CR25</f>
        <v>0</v>
      </c>
      <c r="CM6" s="1">
        <f>'Income_Expenditure Schedule'!CS25</f>
        <v>0</v>
      </c>
      <c r="CN6" s="1">
        <f>'Income_Expenditure Schedule'!CT25</f>
        <v>0</v>
      </c>
      <c r="CO6" s="1">
        <f>'Income_Expenditure Schedule'!CU25</f>
        <v>0</v>
      </c>
      <c r="CP6" s="1">
        <f>'Income_Expenditure Schedule'!CV25</f>
        <v>0</v>
      </c>
      <c r="CQ6" s="1">
        <f>'Income_Expenditure Schedule'!CW25</f>
        <v>0</v>
      </c>
      <c r="CR6" s="1">
        <f>'Income_Expenditure Schedule'!CX25</f>
        <v>0</v>
      </c>
      <c r="CS6" s="1">
        <f>'Income_Expenditure Schedule'!CY25</f>
        <v>0</v>
      </c>
    </row>
    <row r="7" spans="2:97" x14ac:dyDescent="0.25">
      <c r="B7" s="8" t="s">
        <v>69</v>
      </c>
      <c r="C7" s="8">
        <f>SUM(E7:CS7)</f>
        <v>30294024.853846151</v>
      </c>
      <c r="D7" s="8"/>
      <c r="E7" s="8">
        <f>SUM(E5:E6)</f>
        <v>0</v>
      </c>
      <c r="F7" s="8">
        <f t="shared" ref="F7:BQ7" si="2">SUM(F5:F6)</f>
        <v>0</v>
      </c>
      <c r="G7" s="8">
        <f t="shared" si="2"/>
        <v>0</v>
      </c>
      <c r="H7" s="8">
        <f t="shared" si="2"/>
        <v>0</v>
      </c>
      <c r="I7" s="8">
        <f t="shared" si="2"/>
        <v>0</v>
      </c>
      <c r="J7" s="8">
        <f t="shared" si="2"/>
        <v>0</v>
      </c>
      <c r="K7" s="8">
        <f t="shared" si="2"/>
        <v>0</v>
      </c>
      <c r="L7" s="8">
        <f t="shared" si="2"/>
        <v>0</v>
      </c>
      <c r="M7" s="8">
        <f t="shared" si="2"/>
        <v>0</v>
      </c>
      <c r="N7" s="8">
        <f t="shared" si="2"/>
        <v>0</v>
      </c>
      <c r="O7" s="8">
        <f t="shared" si="2"/>
        <v>0</v>
      </c>
      <c r="P7" s="8">
        <f t="shared" si="2"/>
        <v>0</v>
      </c>
      <c r="Q7" s="8">
        <f t="shared" si="2"/>
        <v>0</v>
      </c>
      <c r="R7" s="8">
        <f t="shared" si="2"/>
        <v>0</v>
      </c>
      <c r="S7" s="8">
        <f t="shared" si="2"/>
        <v>0</v>
      </c>
      <c r="T7" s="8">
        <f t="shared" si="2"/>
        <v>0</v>
      </c>
      <c r="U7" s="8">
        <f t="shared" si="2"/>
        <v>0</v>
      </c>
      <c r="V7" s="8">
        <f t="shared" si="2"/>
        <v>0</v>
      </c>
      <c r="W7" s="8">
        <f t="shared" si="2"/>
        <v>0</v>
      </c>
      <c r="X7" s="8">
        <f t="shared" si="2"/>
        <v>0</v>
      </c>
      <c r="Y7" s="8">
        <f t="shared" si="2"/>
        <v>0</v>
      </c>
      <c r="Z7" s="8">
        <f t="shared" si="2"/>
        <v>0</v>
      </c>
      <c r="AA7" s="8">
        <f t="shared" si="2"/>
        <v>0</v>
      </c>
      <c r="AB7" s="8">
        <f t="shared" si="2"/>
        <v>0</v>
      </c>
      <c r="AC7" s="8">
        <f t="shared" si="2"/>
        <v>312979.1333333333</v>
      </c>
      <c r="AD7" s="8">
        <f t="shared" si="2"/>
        <v>555733.2666666666</v>
      </c>
      <c r="AE7" s="8">
        <f t="shared" si="2"/>
        <v>798487.4</v>
      </c>
      <c r="AF7" s="8">
        <f t="shared" si="2"/>
        <v>1017610.6</v>
      </c>
      <c r="AG7" s="8">
        <f t="shared" si="2"/>
        <v>1017610.6</v>
      </c>
      <c r="AH7" s="8">
        <f t="shared" si="2"/>
        <v>1017610.6</v>
      </c>
      <c r="AI7" s="8">
        <f t="shared" si="2"/>
        <v>1017610.6</v>
      </c>
      <c r="AJ7" s="8">
        <f t="shared" si="2"/>
        <v>1017610.6</v>
      </c>
      <c r="AK7" s="8">
        <f t="shared" si="2"/>
        <v>1017610.6</v>
      </c>
      <c r="AL7" s="8">
        <f t="shared" si="2"/>
        <v>1017610.6</v>
      </c>
      <c r="AM7" s="8">
        <f t="shared" si="2"/>
        <v>1017610.6</v>
      </c>
      <c r="AN7" s="8">
        <f t="shared" si="2"/>
        <v>1017610.6</v>
      </c>
      <c r="AO7" s="8">
        <f t="shared" si="2"/>
        <v>984147.21538461535</v>
      </c>
      <c r="AP7" s="8">
        <f t="shared" si="2"/>
        <v>1017610.6</v>
      </c>
      <c r="AQ7" s="8">
        <f t="shared" si="2"/>
        <v>1017610.6</v>
      </c>
      <c r="AR7" s="8">
        <f t="shared" si="2"/>
        <v>1017610.6</v>
      </c>
      <c r="AS7" s="8">
        <f t="shared" si="2"/>
        <v>1017610.6</v>
      </c>
      <c r="AT7" s="8">
        <f t="shared" si="2"/>
        <v>1017610.6</v>
      </c>
      <c r="AU7" s="8">
        <f t="shared" si="2"/>
        <v>1017610.6</v>
      </c>
      <c r="AV7" s="8">
        <f t="shared" si="2"/>
        <v>1017610.6</v>
      </c>
      <c r="AW7" s="8">
        <f t="shared" si="2"/>
        <v>1017610.6</v>
      </c>
      <c r="AX7" s="8">
        <f t="shared" si="2"/>
        <v>1017610.6</v>
      </c>
      <c r="AY7" s="8">
        <f t="shared" si="2"/>
        <v>1017610.6</v>
      </c>
      <c r="AZ7" s="8">
        <f t="shared" si="2"/>
        <v>1017610.6</v>
      </c>
      <c r="BA7" s="8">
        <f t="shared" si="2"/>
        <v>1012000.4384615385</v>
      </c>
      <c r="BB7" s="8">
        <f t="shared" si="2"/>
        <v>1046410.9000000001</v>
      </c>
      <c r="BC7" s="8">
        <f t="shared" si="2"/>
        <v>1046410.9000000001</v>
      </c>
      <c r="BD7" s="8">
        <f t="shared" si="2"/>
        <v>1046410.9000000001</v>
      </c>
      <c r="BE7" s="8">
        <f t="shared" si="2"/>
        <v>1046410.9000000001</v>
      </c>
      <c r="BF7" s="8">
        <f t="shared" si="2"/>
        <v>1046410.9000000001</v>
      </c>
      <c r="BG7" s="8">
        <f t="shared" si="2"/>
        <v>1046410.9000000001</v>
      </c>
      <c r="BH7" s="8">
        <f t="shared" si="2"/>
        <v>0</v>
      </c>
      <c r="BI7" s="8">
        <f t="shared" si="2"/>
        <v>0</v>
      </c>
      <c r="BJ7" s="8">
        <f t="shared" si="2"/>
        <v>0</v>
      </c>
      <c r="BK7" s="8">
        <f t="shared" si="2"/>
        <v>0</v>
      </c>
      <c r="BL7" s="8">
        <f t="shared" si="2"/>
        <v>0</v>
      </c>
      <c r="BM7" s="8">
        <f t="shared" si="2"/>
        <v>0</v>
      </c>
      <c r="BN7" s="8">
        <f t="shared" si="2"/>
        <v>0</v>
      </c>
      <c r="BO7" s="8">
        <f t="shared" si="2"/>
        <v>0</v>
      </c>
      <c r="BP7" s="8">
        <f t="shared" si="2"/>
        <v>0</v>
      </c>
      <c r="BQ7" s="8">
        <f t="shared" si="2"/>
        <v>0</v>
      </c>
      <c r="BR7" s="8">
        <f t="shared" ref="BR7:CS7" si="3">SUM(BR5:BR6)</f>
        <v>0</v>
      </c>
      <c r="BS7" s="8">
        <f t="shared" si="3"/>
        <v>0</v>
      </c>
      <c r="BT7" s="8">
        <f t="shared" si="3"/>
        <v>0</v>
      </c>
      <c r="BU7" s="8">
        <f t="shared" si="3"/>
        <v>0</v>
      </c>
      <c r="BV7" s="8">
        <f t="shared" si="3"/>
        <v>0</v>
      </c>
      <c r="BW7" s="8">
        <f t="shared" si="3"/>
        <v>0</v>
      </c>
      <c r="BX7" s="8">
        <f t="shared" si="3"/>
        <v>0</v>
      </c>
      <c r="BY7" s="8">
        <f t="shared" si="3"/>
        <v>0</v>
      </c>
      <c r="BZ7" s="8">
        <f t="shared" si="3"/>
        <v>0</v>
      </c>
      <c r="CA7" s="8">
        <f t="shared" si="3"/>
        <v>0</v>
      </c>
      <c r="CB7" s="8">
        <f t="shared" si="3"/>
        <v>0</v>
      </c>
      <c r="CC7" s="8">
        <f t="shared" si="3"/>
        <v>0</v>
      </c>
      <c r="CD7" s="8">
        <f t="shared" si="3"/>
        <v>0</v>
      </c>
      <c r="CE7" s="8">
        <f t="shared" si="3"/>
        <v>0</v>
      </c>
      <c r="CF7" s="8">
        <f t="shared" si="3"/>
        <v>0</v>
      </c>
      <c r="CG7" s="8">
        <f t="shared" si="3"/>
        <v>0</v>
      </c>
      <c r="CH7" s="8">
        <f t="shared" si="3"/>
        <v>0</v>
      </c>
      <c r="CI7" s="8">
        <f t="shared" si="3"/>
        <v>0</v>
      </c>
      <c r="CJ7" s="8">
        <f t="shared" si="3"/>
        <v>0</v>
      </c>
      <c r="CK7" s="8">
        <f t="shared" si="3"/>
        <v>0</v>
      </c>
      <c r="CL7" s="8">
        <f t="shared" si="3"/>
        <v>0</v>
      </c>
      <c r="CM7" s="8">
        <f t="shared" si="3"/>
        <v>0</v>
      </c>
      <c r="CN7" s="8">
        <f t="shared" si="3"/>
        <v>0</v>
      </c>
      <c r="CO7" s="8">
        <f t="shared" si="3"/>
        <v>0</v>
      </c>
      <c r="CP7" s="8">
        <f t="shared" si="3"/>
        <v>0</v>
      </c>
      <c r="CQ7" s="8">
        <f t="shared" si="3"/>
        <v>0</v>
      </c>
      <c r="CR7" s="8">
        <f t="shared" si="3"/>
        <v>0</v>
      </c>
      <c r="CS7" s="8">
        <f t="shared" si="3"/>
        <v>0</v>
      </c>
    </row>
    <row r="9" spans="2:97" s="15" customFormat="1" ht="19.5" thickBot="1" x14ac:dyDescent="0.35">
      <c r="B9" s="16" t="s">
        <v>140</v>
      </c>
      <c r="C9" s="39"/>
    </row>
    <row r="11" spans="2:97" x14ac:dyDescent="0.25">
      <c r="B11" s="1" t="s">
        <v>10</v>
      </c>
      <c r="E11" s="1">
        <f>'Income_Expenditure Schedule'!K41</f>
        <v>0</v>
      </c>
      <c r="F11" s="1">
        <f>'Income_Expenditure Schedule'!L41</f>
        <v>0</v>
      </c>
      <c r="G11" s="1">
        <f>'Income_Expenditure Schedule'!M41</f>
        <v>0</v>
      </c>
      <c r="H11" s="1">
        <f>'Income_Expenditure Schedule'!N41</f>
        <v>0</v>
      </c>
      <c r="I11" s="1">
        <f>'Income_Expenditure Schedule'!O41</f>
        <v>0</v>
      </c>
      <c r="J11" s="1">
        <f>'Income_Expenditure Schedule'!P41</f>
        <v>0</v>
      </c>
      <c r="K11" s="1">
        <f>'Income_Expenditure Schedule'!Q41</f>
        <v>0</v>
      </c>
      <c r="L11" s="1">
        <f>'Income_Expenditure Schedule'!R41</f>
        <v>0</v>
      </c>
      <c r="M11" s="1">
        <f>'Income_Expenditure Schedule'!S41</f>
        <v>0</v>
      </c>
      <c r="N11" s="1">
        <f>'Income_Expenditure Schedule'!T41</f>
        <v>0</v>
      </c>
      <c r="O11" s="1">
        <f>'Income_Expenditure Schedule'!U41</f>
        <v>0</v>
      </c>
      <c r="P11" s="1">
        <f>'Income_Expenditure Schedule'!V41</f>
        <v>0</v>
      </c>
      <c r="Q11" s="1">
        <f>'Income_Expenditure Schedule'!W41</f>
        <v>0</v>
      </c>
      <c r="R11" s="1">
        <f>'Income_Expenditure Schedule'!X41</f>
        <v>0</v>
      </c>
      <c r="S11" s="1">
        <f>'Income_Expenditure Schedule'!Y41</f>
        <v>0</v>
      </c>
      <c r="T11" s="1">
        <f>'Income_Expenditure Schedule'!Z41</f>
        <v>0</v>
      </c>
      <c r="U11" s="1">
        <f>'Income_Expenditure Schedule'!AA41</f>
        <v>0</v>
      </c>
      <c r="V11" s="1">
        <f>'Income_Expenditure Schedule'!AB41</f>
        <v>0</v>
      </c>
      <c r="W11" s="1">
        <f>'Income_Expenditure Schedule'!AC41</f>
        <v>0</v>
      </c>
      <c r="X11" s="1">
        <f>'Income_Expenditure Schedule'!AD41</f>
        <v>0</v>
      </c>
      <c r="Y11" s="1">
        <f>'Income_Expenditure Schedule'!AE41</f>
        <v>0</v>
      </c>
      <c r="Z11" s="1">
        <f>'Income_Expenditure Schedule'!AF41</f>
        <v>0</v>
      </c>
      <c r="AA11" s="1">
        <f>'Income_Expenditure Schedule'!AG41</f>
        <v>0</v>
      </c>
      <c r="AB11" s="1">
        <f>'Income_Expenditure Schedule'!AH41</f>
        <v>0</v>
      </c>
      <c r="AC11" s="1">
        <f>'Income_Expenditure Schedule'!AI41</f>
        <v>-26910.5</v>
      </c>
      <c r="AD11" s="1">
        <f>'Income_Expenditure Schedule'!AJ41</f>
        <v>-160.5</v>
      </c>
      <c r="AE11" s="1">
        <f>'Income_Expenditure Schedule'!AK41</f>
        <v>-160.5</v>
      </c>
      <c r="AF11" s="1">
        <f>'Income_Expenditure Schedule'!AL41</f>
        <v>-2835.5</v>
      </c>
      <c r="AG11" s="1">
        <f>'Income_Expenditure Schedule'!AM41</f>
        <v>-160.5</v>
      </c>
      <c r="AH11" s="1">
        <f>'Income_Expenditure Schedule'!AN41</f>
        <v>-160.5</v>
      </c>
      <c r="AI11" s="1">
        <f>'Income_Expenditure Schedule'!AO41</f>
        <v>-26910.5</v>
      </c>
      <c r="AJ11" s="1">
        <f>'Income_Expenditure Schedule'!AP41</f>
        <v>-160.5</v>
      </c>
      <c r="AK11" s="1">
        <f>'Income_Expenditure Schedule'!AQ41</f>
        <v>-160.5</v>
      </c>
      <c r="AL11" s="1">
        <f>'Income_Expenditure Schedule'!AR41</f>
        <v>-2835.5</v>
      </c>
      <c r="AM11" s="1">
        <f>'Income_Expenditure Schedule'!AS41</f>
        <v>-160.5</v>
      </c>
      <c r="AN11" s="1">
        <f>'Income_Expenditure Schedule'!AT41</f>
        <v>-160.5</v>
      </c>
      <c r="AO11" s="1">
        <f>'Income_Expenditure Schedule'!AU41</f>
        <v>-26910.5</v>
      </c>
      <c r="AP11" s="1">
        <f>'Income_Expenditure Schedule'!AV41</f>
        <v>-165.75</v>
      </c>
      <c r="AQ11" s="1">
        <f>'Income_Expenditure Schedule'!AW41</f>
        <v>-165.75</v>
      </c>
      <c r="AR11" s="1">
        <f>'Income_Expenditure Schedule'!AX41</f>
        <v>-2928.25</v>
      </c>
      <c r="AS11" s="1">
        <f>'Income_Expenditure Schedule'!AY41</f>
        <v>-165.75</v>
      </c>
      <c r="AT11" s="1">
        <f>'Income_Expenditure Schedule'!AZ41</f>
        <v>-165.75</v>
      </c>
      <c r="AU11" s="1">
        <f>'Income_Expenditure Schedule'!BA41</f>
        <v>-27790.75</v>
      </c>
      <c r="AV11" s="1">
        <f>'Income_Expenditure Schedule'!BB41</f>
        <v>-165.75</v>
      </c>
      <c r="AW11" s="1">
        <f>'Income_Expenditure Schedule'!BC41</f>
        <v>-165.75</v>
      </c>
      <c r="AX11" s="1">
        <f>'Income_Expenditure Schedule'!BD41</f>
        <v>-2928.25</v>
      </c>
      <c r="AY11" s="1">
        <f>'Income_Expenditure Schedule'!BE41</f>
        <v>-165.75</v>
      </c>
      <c r="AZ11" s="1">
        <f>'Income_Expenditure Schedule'!BF41</f>
        <v>-165.75</v>
      </c>
      <c r="BA11" s="1">
        <f>'Income_Expenditure Schedule'!BG41</f>
        <v>-27790.75</v>
      </c>
      <c r="BB11" s="1">
        <f>'Income_Expenditure Schedule'!BH41</f>
        <v>-171.00000000000003</v>
      </c>
      <c r="BC11" s="1">
        <f>'Income_Expenditure Schedule'!BI41</f>
        <v>-171.00000000000003</v>
      </c>
      <c r="BD11" s="1">
        <f>'Income_Expenditure Schedule'!BJ41</f>
        <v>-3021.0000000000005</v>
      </c>
      <c r="BE11" s="1">
        <f>'Income_Expenditure Schedule'!BK41</f>
        <v>-171.00000000000003</v>
      </c>
      <c r="BF11" s="1">
        <f>'Income_Expenditure Schedule'!BL41</f>
        <v>-171.00000000000003</v>
      </c>
      <c r="BG11" s="1">
        <f>'Income_Expenditure Schedule'!BM41</f>
        <v>-28671.000000000007</v>
      </c>
      <c r="BH11" s="1">
        <f>'Income_Expenditure Schedule'!BN41</f>
        <v>0</v>
      </c>
      <c r="BI11" s="1">
        <f>'Income_Expenditure Schedule'!BO41</f>
        <v>0</v>
      </c>
      <c r="BJ11" s="1">
        <f>'Income_Expenditure Schedule'!BP41</f>
        <v>0</v>
      </c>
      <c r="BK11" s="1">
        <f>'Income_Expenditure Schedule'!BQ41</f>
        <v>0</v>
      </c>
      <c r="BL11" s="1">
        <f>'Income_Expenditure Schedule'!BR41</f>
        <v>0</v>
      </c>
      <c r="BM11" s="1">
        <f>'Income_Expenditure Schedule'!BS41</f>
        <v>0</v>
      </c>
      <c r="BN11" s="1">
        <f>'Income_Expenditure Schedule'!BT41</f>
        <v>0</v>
      </c>
      <c r="BO11" s="1">
        <f>'Income_Expenditure Schedule'!BU41</f>
        <v>0</v>
      </c>
      <c r="BP11" s="1">
        <f>'Income_Expenditure Schedule'!BV41</f>
        <v>0</v>
      </c>
      <c r="BQ11" s="1">
        <f>'Income_Expenditure Schedule'!BW41</f>
        <v>0</v>
      </c>
      <c r="BR11" s="1">
        <f>'Income_Expenditure Schedule'!BX41</f>
        <v>0</v>
      </c>
      <c r="BS11" s="1">
        <f>'Income_Expenditure Schedule'!BY41</f>
        <v>0</v>
      </c>
      <c r="BT11" s="1">
        <f>'Income_Expenditure Schedule'!BZ41</f>
        <v>0</v>
      </c>
      <c r="BU11" s="1">
        <f>'Income_Expenditure Schedule'!CA41</f>
        <v>0</v>
      </c>
      <c r="BV11" s="1">
        <f>'Income_Expenditure Schedule'!CB41</f>
        <v>0</v>
      </c>
      <c r="BW11" s="1">
        <f>'Income_Expenditure Schedule'!CC41</f>
        <v>0</v>
      </c>
      <c r="BX11" s="1">
        <f>'Income_Expenditure Schedule'!CD41</f>
        <v>0</v>
      </c>
      <c r="BY11" s="1">
        <f>'Income_Expenditure Schedule'!CE41</f>
        <v>0</v>
      </c>
      <c r="BZ11" s="1">
        <f>'Income_Expenditure Schedule'!CF41</f>
        <v>0</v>
      </c>
      <c r="CA11" s="1">
        <f>'Income_Expenditure Schedule'!CG41</f>
        <v>0</v>
      </c>
      <c r="CB11" s="1">
        <f>'Income_Expenditure Schedule'!CH41</f>
        <v>0</v>
      </c>
      <c r="CC11" s="1">
        <f>'Income_Expenditure Schedule'!CI41</f>
        <v>0</v>
      </c>
      <c r="CD11" s="1">
        <f>'Income_Expenditure Schedule'!CJ41</f>
        <v>0</v>
      </c>
      <c r="CE11" s="1">
        <f>'Income_Expenditure Schedule'!CK41</f>
        <v>0</v>
      </c>
      <c r="CF11" s="1">
        <f>'Income_Expenditure Schedule'!CL41</f>
        <v>0</v>
      </c>
      <c r="CG11" s="1">
        <f>'Income_Expenditure Schedule'!CM41</f>
        <v>0</v>
      </c>
      <c r="CH11" s="1">
        <f>'Income_Expenditure Schedule'!CN41</f>
        <v>0</v>
      </c>
      <c r="CI11" s="1">
        <f>'Income_Expenditure Schedule'!CO41</f>
        <v>0</v>
      </c>
      <c r="CJ11" s="1">
        <f>'Income_Expenditure Schedule'!CP41</f>
        <v>0</v>
      </c>
      <c r="CK11" s="1">
        <f>'Income_Expenditure Schedule'!CQ41</f>
        <v>0</v>
      </c>
      <c r="CL11" s="1">
        <f>'Income_Expenditure Schedule'!CR41</f>
        <v>0</v>
      </c>
      <c r="CM11" s="1">
        <f>'Income_Expenditure Schedule'!CS41</f>
        <v>0</v>
      </c>
      <c r="CN11" s="1">
        <f>'Income_Expenditure Schedule'!CT41</f>
        <v>0</v>
      </c>
      <c r="CO11" s="1">
        <f>'Income_Expenditure Schedule'!CU41</f>
        <v>0</v>
      </c>
      <c r="CP11" s="1">
        <f>'Income_Expenditure Schedule'!CV41</f>
        <v>0</v>
      </c>
      <c r="CQ11" s="1">
        <f>'Income_Expenditure Schedule'!CW41</f>
        <v>0</v>
      </c>
      <c r="CR11" s="1">
        <f>'Income_Expenditure Schedule'!CX41</f>
        <v>0</v>
      </c>
      <c r="CS11" s="1">
        <f>'Income_Expenditure Schedule'!CY41</f>
        <v>0</v>
      </c>
    </row>
    <row r="12" spans="2:97" x14ac:dyDescent="0.25">
      <c r="B12" s="1" t="s">
        <v>3</v>
      </c>
      <c r="E12" s="1">
        <f>'Income_Expenditure Schedule'!K53</f>
        <v>0</v>
      </c>
      <c r="F12" s="1">
        <f>'Income_Expenditure Schedule'!L53</f>
        <v>0</v>
      </c>
      <c r="G12" s="1">
        <f>'Income_Expenditure Schedule'!M53</f>
        <v>0</v>
      </c>
      <c r="H12" s="1">
        <f>'Income_Expenditure Schedule'!N53</f>
        <v>0</v>
      </c>
      <c r="I12" s="1">
        <f>'Income_Expenditure Schedule'!O53</f>
        <v>0</v>
      </c>
      <c r="J12" s="1">
        <f>'Income_Expenditure Schedule'!P53</f>
        <v>0</v>
      </c>
      <c r="K12" s="1">
        <f>'Income_Expenditure Schedule'!Q53</f>
        <v>0</v>
      </c>
      <c r="L12" s="1">
        <f>'Income_Expenditure Schedule'!R53</f>
        <v>0</v>
      </c>
      <c r="M12" s="1">
        <f>'Income_Expenditure Schedule'!S53</f>
        <v>0</v>
      </c>
      <c r="N12" s="1">
        <f>'Income_Expenditure Schedule'!T53</f>
        <v>0</v>
      </c>
      <c r="O12" s="1">
        <f>'Income_Expenditure Schedule'!U53</f>
        <v>0</v>
      </c>
      <c r="P12" s="1">
        <f>'Income_Expenditure Schedule'!V53</f>
        <v>0</v>
      </c>
      <c r="Q12" s="1">
        <f>'Income_Expenditure Schedule'!W53</f>
        <v>0</v>
      </c>
      <c r="R12" s="1">
        <f>'Income_Expenditure Schedule'!X53</f>
        <v>0</v>
      </c>
      <c r="S12" s="1">
        <f>'Income_Expenditure Schedule'!Y53</f>
        <v>0</v>
      </c>
      <c r="T12" s="1">
        <f>'Income_Expenditure Schedule'!Z53</f>
        <v>0</v>
      </c>
      <c r="U12" s="1">
        <f>'Income_Expenditure Schedule'!AA53</f>
        <v>0</v>
      </c>
      <c r="V12" s="1">
        <f>'Income_Expenditure Schedule'!AB53</f>
        <v>0</v>
      </c>
      <c r="W12" s="1">
        <f>'Income_Expenditure Schedule'!AC53</f>
        <v>0</v>
      </c>
      <c r="X12" s="1">
        <f>'Income_Expenditure Schedule'!AD53</f>
        <v>0</v>
      </c>
      <c r="Y12" s="1">
        <f>'Income_Expenditure Schedule'!AE53</f>
        <v>0</v>
      </c>
      <c r="Z12" s="1">
        <f>'Income_Expenditure Schedule'!AF53</f>
        <v>0</v>
      </c>
      <c r="AA12" s="1">
        <f>'Income_Expenditure Schedule'!AG53</f>
        <v>0</v>
      </c>
      <c r="AB12" s="1">
        <f>'Income_Expenditure Schedule'!AH53</f>
        <v>0</v>
      </c>
      <c r="AC12" s="1">
        <f>'Income_Expenditure Schedule'!AI53</f>
        <v>-367830.20984385605</v>
      </c>
      <c r="AD12" s="1">
        <f>'Income_Expenditure Schedule'!AJ53</f>
        <v>-58366.124643584539</v>
      </c>
      <c r="AE12" s="1">
        <f>'Income_Expenditure Schedule'!AK53</f>
        <v>-76322.03944331297</v>
      </c>
      <c r="AF12" s="1">
        <f>'Income_Expenditure Schedule'!AL53</f>
        <v>-91117.633333333346</v>
      </c>
      <c r="AG12" s="1">
        <f>'Income_Expenditure Schedule'!AM53</f>
        <v>-78020.833333333343</v>
      </c>
      <c r="AH12" s="1">
        <f>'Income_Expenditure Schedule'!AN53</f>
        <v>-78020.833333333343</v>
      </c>
      <c r="AI12" s="1">
        <f>'Income_Expenditure Schedule'!AO53</f>
        <v>-78020.833333333343</v>
      </c>
      <c r="AJ12" s="1">
        <f>'Income_Expenditure Schedule'!AP53</f>
        <v>-78020.833333333343</v>
      </c>
      <c r="AK12" s="1">
        <f>'Income_Expenditure Schedule'!AQ53</f>
        <v>-78020.833333333343</v>
      </c>
      <c r="AL12" s="1">
        <f>'Income_Expenditure Schedule'!AR53</f>
        <v>-78020.833333333343</v>
      </c>
      <c r="AM12" s="1">
        <f>'Income_Expenditure Schedule'!AS53</f>
        <v>-78020.833333333343</v>
      </c>
      <c r="AN12" s="1">
        <f>'Income_Expenditure Schedule'!AT53</f>
        <v>-78020.833333333343</v>
      </c>
      <c r="AO12" s="1">
        <f>'Income_Expenditure Schedule'!AU53</f>
        <v>-399020.83333333337</v>
      </c>
      <c r="AP12" s="1">
        <f>'Income_Expenditure Schedule'!AV53</f>
        <v>-80827.066666666666</v>
      </c>
      <c r="AQ12" s="1">
        <f>'Income_Expenditure Schedule'!AW53</f>
        <v>-80827.066666666666</v>
      </c>
      <c r="AR12" s="1">
        <f>'Income_Expenditure Schedule'!AX53</f>
        <v>-80827.066666666666</v>
      </c>
      <c r="AS12" s="1">
        <f>'Income_Expenditure Schedule'!AY53</f>
        <v>-80827.066666666666</v>
      </c>
      <c r="AT12" s="1">
        <f>'Income_Expenditure Schedule'!AZ53</f>
        <v>-80827.066666666666</v>
      </c>
      <c r="AU12" s="1">
        <f>'Income_Expenditure Schedule'!BA53</f>
        <v>-80827.066666666666</v>
      </c>
      <c r="AV12" s="1">
        <f>'Income_Expenditure Schedule'!BB53</f>
        <v>-80827.066666666666</v>
      </c>
      <c r="AW12" s="1">
        <f>'Income_Expenditure Schedule'!BC53</f>
        <v>-80827.066666666666</v>
      </c>
      <c r="AX12" s="1">
        <f>'Income_Expenditure Schedule'!BD53</f>
        <v>-80827.066666666666</v>
      </c>
      <c r="AY12" s="1">
        <f>'Income_Expenditure Schedule'!BE53</f>
        <v>-80827.066666666666</v>
      </c>
      <c r="AZ12" s="1">
        <f>'Income_Expenditure Schedule'!BF53</f>
        <v>-80827.066666666666</v>
      </c>
      <c r="BA12" s="1">
        <f>'Income_Expenditure Schedule'!BG53</f>
        <v>-412327.06666666665</v>
      </c>
      <c r="BB12" s="1">
        <f>'Income_Expenditure Schedule'!BH53</f>
        <v>-83387.200000000012</v>
      </c>
      <c r="BC12" s="1">
        <f>'Income_Expenditure Schedule'!BI53</f>
        <v>-83387.200000000012</v>
      </c>
      <c r="BD12" s="1">
        <f>'Income_Expenditure Schedule'!BJ53</f>
        <v>-83387.200000000012</v>
      </c>
      <c r="BE12" s="1">
        <f>'Income_Expenditure Schedule'!BK53</f>
        <v>-83387.200000000012</v>
      </c>
      <c r="BF12" s="1">
        <f>'Income_Expenditure Schedule'!BL53</f>
        <v>-83387.200000000012</v>
      </c>
      <c r="BG12" s="1">
        <f>'Income_Expenditure Schedule'!BM53</f>
        <v>-83125</v>
      </c>
      <c r="BH12" s="1">
        <f>'Income_Expenditure Schedule'!BN53</f>
        <v>0</v>
      </c>
      <c r="BI12" s="1">
        <f>'Income_Expenditure Schedule'!BO53</f>
        <v>0</v>
      </c>
      <c r="BJ12" s="1">
        <f>'Income_Expenditure Schedule'!BP53</f>
        <v>0</v>
      </c>
      <c r="BK12" s="1">
        <f>'Income_Expenditure Schedule'!BQ53</f>
        <v>0</v>
      </c>
      <c r="BL12" s="1">
        <f>'Income_Expenditure Schedule'!BR53</f>
        <v>0</v>
      </c>
      <c r="BM12" s="1">
        <f>'Income_Expenditure Schedule'!BS53</f>
        <v>0</v>
      </c>
      <c r="BN12" s="1">
        <f>'Income_Expenditure Schedule'!BT53</f>
        <v>0</v>
      </c>
      <c r="BO12" s="1">
        <f>'Income_Expenditure Schedule'!BU53</f>
        <v>0</v>
      </c>
      <c r="BP12" s="1">
        <f>'Income_Expenditure Schedule'!BV53</f>
        <v>0</v>
      </c>
      <c r="BQ12" s="1">
        <f>'Income_Expenditure Schedule'!BW53</f>
        <v>0</v>
      </c>
      <c r="BR12" s="1">
        <f>'Income_Expenditure Schedule'!BX53</f>
        <v>0</v>
      </c>
      <c r="BS12" s="1">
        <f>'Income_Expenditure Schedule'!BY53</f>
        <v>0</v>
      </c>
      <c r="BT12" s="1">
        <f>'Income_Expenditure Schedule'!BZ53</f>
        <v>0</v>
      </c>
      <c r="BU12" s="1">
        <f>'Income_Expenditure Schedule'!CA53</f>
        <v>0</v>
      </c>
      <c r="BV12" s="1">
        <f>'Income_Expenditure Schedule'!CB53</f>
        <v>0</v>
      </c>
      <c r="BW12" s="1">
        <f>'Income_Expenditure Schedule'!CC53</f>
        <v>0</v>
      </c>
      <c r="BX12" s="1">
        <f>'Income_Expenditure Schedule'!CD53</f>
        <v>0</v>
      </c>
      <c r="BY12" s="1">
        <f>'Income_Expenditure Schedule'!CE53</f>
        <v>0</v>
      </c>
      <c r="BZ12" s="1">
        <f>'Income_Expenditure Schedule'!CF53</f>
        <v>0</v>
      </c>
      <c r="CA12" s="1">
        <f>'Income_Expenditure Schedule'!CG53</f>
        <v>0</v>
      </c>
      <c r="CB12" s="1">
        <f>'Income_Expenditure Schedule'!CH53</f>
        <v>0</v>
      </c>
      <c r="CC12" s="1">
        <f>'Income_Expenditure Schedule'!CI53</f>
        <v>0</v>
      </c>
      <c r="CD12" s="1">
        <f>'Income_Expenditure Schedule'!CJ53</f>
        <v>0</v>
      </c>
      <c r="CE12" s="1">
        <f>'Income_Expenditure Schedule'!CK53</f>
        <v>0</v>
      </c>
      <c r="CF12" s="1">
        <f>'Income_Expenditure Schedule'!CL53</f>
        <v>0</v>
      </c>
      <c r="CG12" s="1">
        <f>'Income_Expenditure Schedule'!CM53</f>
        <v>0</v>
      </c>
      <c r="CH12" s="1">
        <f>'Income_Expenditure Schedule'!CN53</f>
        <v>0</v>
      </c>
      <c r="CI12" s="1">
        <f>'Income_Expenditure Schedule'!CO53</f>
        <v>0</v>
      </c>
      <c r="CJ12" s="1">
        <f>'Income_Expenditure Schedule'!CP53</f>
        <v>0</v>
      </c>
      <c r="CK12" s="1">
        <f>'Income_Expenditure Schedule'!CQ53</f>
        <v>0</v>
      </c>
      <c r="CL12" s="1">
        <f>'Income_Expenditure Schedule'!CR53</f>
        <v>0</v>
      </c>
      <c r="CM12" s="1">
        <f>'Income_Expenditure Schedule'!CS53</f>
        <v>0</v>
      </c>
      <c r="CN12" s="1">
        <f>'Income_Expenditure Schedule'!CT53</f>
        <v>0</v>
      </c>
      <c r="CO12" s="1">
        <f>'Income_Expenditure Schedule'!CU53</f>
        <v>0</v>
      </c>
      <c r="CP12" s="1">
        <f>'Income_Expenditure Schedule'!CV53</f>
        <v>0</v>
      </c>
      <c r="CQ12" s="1">
        <f>'Income_Expenditure Schedule'!CW53</f>
        <v>0</v>
      </c>
      <c r="CR12" s="1">
        <f>'Income_Expenditure Schedule'!CX53</f>
        <v>0</v>
      </c>
      <c r="CS12" s="1">
        <f>'Income_Expenditure Schedule'!CY53</f>
        <v>0</v>
      </c>
    </row>
    <row r="13" spans="2:97" x14ac:dyDescent="0.25">
      <c r="B13" s="1" t="s">
        <v>81</v>
      </c>
      <c r="E13" s="1">
        <f>'Income_Expenditure Schedule'!K68</f>
        <v>0</v>
      </c>
      <c r="F13" s="1">
        <f>'Income_Expenditure Schedule'!L68</f>
        <v>0</v>
      </c>
      <c r="G13" s="1">
        <f>'Income_Expenditure Schedule'!M68</f>
        <v>0</v>
      </c>
      <c r="H13" s="1">
        <f>'Income_Expenditure Schedule'!N68</f>
        <v>0</v>
      </c>
      <c r="I13" s="1">
        <f>'Income_Expenditure Schedule'!O68</f>
        <v>0</v>
      </c>
      <c r="J13" s="1">
        <f>'Income_Expenditure Schedule'!P68</f>
        <v>0</v>
      </c>
      <c r="K13" s="1">
        <f>'Income_Expenditure Schedule'!Q68</f>
        <v>0</v>
      </c>
      <c r="L13" s="1">
        <f>'Income_Expenditure Schedule'!R68</f>
        <v>0</v>
      </c>
      <c r="M13" s="1">
        <f>'Income_Expenditure Schedule'!S68</f>
        <v>0</v>
      </c>
      <c r="N13" s="1">
        <f>'Income_Expenditure Schedule'!T68</f>
        <v>0</v>
      </c>
      <c r="O13" s="1">
        <f>'Income_Expenditure Schedule'!U68</f>
        <v>0</v>
      </c>
      <c r="P13" s="1">
        <f>'Income_Expenditure Schedule'!V68</f>
        <v>0</v>
      </c>
      <c r="Q13" s="1">
        <f>'Income_Expenditure Schedule'!W68</f>
        <v>0</v>
      </c>
      <c r="R13" s="1">
        <f>'Income_Expenditure Schedule'!X68</f>
        <v>0</v>
      </c>
      <c r="S13" s="1">
        <f>'Income_Expenditure Schedule'!Y68</f>
        <v>0</v>
      </c>
      <c r="T13" s="1">
        <f>'Income_Expenditure Schedule'!Z68</f>
        <v>0</v>
      </c>
      <c r="U13" s="1">
        <f>'Income_Expenditure Schedule'!AA68</f>
        <v>0</v>
      </c>
      <c r="V13" s="1">
        <f>'Income_Expenditure Schedule'!AB68</f>
        <v>0</v>
      </c>
      <c r="W13" s="1">
        <f>'Income_Expenditure Schedule'!AC68</f>
        <v>0</v>
      </c>
      <c r="X13" s="1">
        <f>'Income_Expenditure Schedule'!AD68</f>
        <v>0</v>
      </c>
      <c r="Y13" s="1">
        <f>'Income_Expenditure Schedule'!AE68</f>
        <v>0</v>
      </c>
      <c r="Z13" s="1">
        <f>'Income_Expenditure Schedule'!AF68</f>
        <v>0</v>
      </c>
      <c r="AA13" s="1">
        <f>'Income_Expenditure Schedule'!AG68</f>
        <v>0</v>
      </c>
      <c r="AB13" s="1">
        <f>'Income_Expenditure Schedule'!AH68</f>
        <v>0</v>
      </c>
      <c r="AC13" s="1">
        <f>'Income_Expenditure Schedule'!AI68</f>
        <v>-89239.086897488116</v>
      </c>
      <c r="AD13" s="1">
        <f>'Income_Expenditure Schedule'!AJ68</f>
        <v>-107379.6911065852</v>
      </c>
      <c r="AE13" s="1">
        <f>'Income_Expenditure Schedule'!AK68</f>
        <v>-125520.29531568229</v>
      </c>
      <c r="AF13" s="1">
        <f>'Income_Expenditure Schedule'!AL68</f>
        <v>-136010.00000000003</v>
      </c>
      <c r="AG13" s="1">
        <f>'Income_Expenditure Schedule'!AM68</f>
        <v>-81440</v>
      </c>
      <c r="AH13" s="1">
        <f>'Income_Expenditure Schedule'!AN68</f>
        <v>-81440</v>
      </c>
      <c r="AI13" s="1">
        <f>'Income_Expenditure Schedule'!AO68</f>
        <v>-81440</v>
      </c>
      <c r="AJ13" s="1">
        <f>'Income_Expenditure Schedule'!AP68</f>
        <v>-81440</v>
      </c>
      <c r="AK13" s="1">
        <f>'Income_Expenditure Schedule'!AQ68</f>
        <v>-81440</v>
      </c>
      <c r="AL13" s="1">
        <f>'Income_Expenditure Schedule'!AR68</f>
        <v>-81440</v>
      </c>
      <c r="AM13" s="1">
        <f>'Income_Expenditure Schedule'!AS68</f>
        <v>-81440</v>
      </c>
      <c r="AN13" s="1">
        <f>'Income_Expenditure Schedule'!AT68</f>
        <v>-81440</v>
      </c>
      <c r="AO13" s="1">
        <f>'Income_Expenditure Schedule'!AU68</f>
        <v>-81440</v>
      </c>
      <c r="AP13" s="1">
        <f>'Income_Expenditure Schedule'!AV68</f>
        <v>-85135.625000000015</v>
      </c>
      <c r="AQ13" s="1">
        <f>'Income_Expenditure Schedule'!AW68</f>
        <v>-85135.625000000015</v>
      </c>
      <c r="AR13" s="1">
        <f>'Income_Expenditure Schedule'!AX68</f>
        <v>-85135.625000000015</v>
      </c>
      <c r="AS13" s="1">
        <f>'Income_Expenditure Schedule'!AY68</f>
        <v>-85135.625000000015</v>
      </c>
      <c r="AT13" s="1">
        <f>'Income_Expenditure Schedule'!AZ68</f>
        <v>-85135.625000000015</v>
      </c>
      <c r="AU13" s="1">
        <f>'Income_Expenditure Schedule'!BA68</f>
        <v>-85135.625000000015</v>
      </c>
      <c r="AV13" s="1">
        <f>'Income_Expenditure Schedule'!BB68</f>
        <v>-85135.625000000015</v>
      </c>
      <c r="AW13" s="1">
        <f>'Income_Expenditure Schedule'!BC68</f>
        <v>-85135.625000000015</v>
      </c>
      <c r="AX13" s="1">
        <f>'Income_Expenditure Schedule'!BD68</f>
        <v>-85135.625000000015</v>
      </c>
      <c r="AY13" s="1">
        <f>'Income_Expenditure Schedule'!BE68</f>
        <v>-85135.625000000015</v>
      </c>
      <c r="AZ13" s="1">
        <f>'Income_Expenditure Schedule'!BF68</f>
        <v>-85135.625000000015</v>
      </c>
      <c r="BA13" s="1">
        <f>'Income_Expenditure Schedule'!BG68</f>
        <v>-85135.625000000015</v>
      </c>
      <c r="BB13" s="1">
        <f>'Income_Expenditure Schedule'!BH68</f>
        <v>-87805.833333333343</v>
      </c>
      <c r="BC13" s="1">
        <f>'Income_Expenditure Schedule'!BI68</f>
        <v>-87805.833333333343</v>
      </c>
      <c r="BD13" s="1">
        <f>'Income_Expenditure Schedule'!BJ68</f>
        <v>-87805.833333333343</v>
      </c>
      <c r="BE13" s="1">
        <f>'Income_Expenditure Schedule'!BK68</f>
        <v>-87805.833333333343</v>
      </c>
      <c r="BF13" s="1">
        <f>'Income_Expenditure Schedule'!BL68</f>
        <v>-87805.833333333343</v>
      </c>
      <c r="BG13" s="1">
        <f>'Income_Expenditure Schedule'!BM68</f>
        <v>-86713.333333333343</v>
      </c>
      <c r="BH13" s="1">
        <f>'Income_Expenditure Schedule'!BN68</f>
        <v>0</v>
      </c>
      <c r="BI13" s="1">
        <f>'Income_Expenditure Schedule'!BO68</f>
        <v>0</v>
      </c>
      <c r="BJ13" s="1">
        <f>'Income_Expenditure Schedule'!BP68</f>
        <v>0</v>
      </c>
      <c r="BK13" s="1">
        <f>'Income_Expenditure Schedule'!BQ68</f>
        <v>0</v>
      </c>
      <c r="BL13" s="1">
        <f>'Income_Expenditure Schedule'!BR68</f>
        <v>0</v>
      </c>
      <c r="BM13" s="1">
        <f>'Income_Expenditure Schedule'!BS68</f>
        <v>0</v>
      </c>
      <c r="BN13" s="1">
        <f>'Income_Expenditure Schedule'!BT68</f>
        <v>0</v>
      </c>
      <c r="BO13" s="1">
        <f>'Income_Expenditure Schedule'!BU68</f>
        <v>0</v>
      </c>
      <c r="BP13" s="1">
        <f>'Income_Expenditure Schedule'!BV68</f>
        <v>0</v>
      </c>
      <c r="BQ13" s="1">
        <f>'Income_Expenditure Schedule'!BW68</f>
        <v>0</v>
      </c>
      <c r="BR13" s="1">
        <f>'Income_Expenditure Schedule'!BX68</f>
        <v>0</v>
      </c>
      <c r="BS13" s="1">
        <f>'Income_Expenditure Schedule'!BY68</f>
        <v>0</v>
      </c>
      <c r="BT13" s="1">
        <f>'Income_Expenditure Schedule'!BZ68</f>
        <v>0</v>
      </c>
      <c r="BU13" s="1">
        <f>'Income_Expenditure Schedule'!CA68</f>
        <v>0</v>
      </c>
      <c r="BV13" s="1">
        <f>'Income_Expenditure Schedule'!CB68</f>
        <v>0</v>
      </c>
      <c r="BW13" s="1">
        <f>'Income_Expenditure Schedule'!CC68</f>
        <v>0</v>
      </c>
      <c r="BX13" s="1">
        <f>'Income_Expenditure Schedule'!CD68</f>
        <v>0</v>
      </c>
      <c r="BY13" s="1">
        <f>'Income_Expenditure Schedule'!CE68</f>
        <v>0</v>
      </c>
      <c r="BZ13" s="1">
        <f>'Income_Expenditure Schedule'!CF68</f>
        <v>0</v>
      </c>
      <c r="CA13" s="1">
        <f>'Income_Expenditure Schedule'!CG68</f>
        <v>0</v>
      </c>
      <c r="CB13" s="1">
        <f>'Income_Expenditure Schedule'!CH68</f>
        <v>0</v>
      </c>
      <c r="CC13" s="1">
        <f>'Income_Expenditure Schedule'!CI68</f>
        <v>0</v>
      </c>
      <c r="CD13" s="1">
        <f>'Income_Expenditure Schedule'!CJ68</f>
        <v>0</v>
      </c>
      <c r="CE13" s="1">
        <f>'Income_Expenditure Schedule'!CK68</f>
        <v>0</v>
      </c>
      <c r="CF13" s="1">
        <f>'Income_Expenditure Schedule'!CL68</f>
        <v>0</v>
      </c>
      <c r="CG13" s="1">
        <f>'Income_Expenditure Schedule'!CM68</f>
        <v>0</v>
      </c>
      <c r="CH13" s="1">
        <f>'Income_Expenditure Schedule'!CN68</f>
        <v>0</v>
      </c>
      <c r="CI13" s="1">
        <f>'Income_Expenditure Schedule'!CO68</f>
        <v>0</v>
      </c>
      <c r="CJ13" s="1">
        <f>'Income_Expenditure Schedule'!CP68</f>
        <v>0</v>
      </c>
      <c r="CK13" s="1">
        <f>'Income_Expenditure Schedule'!CQ68</f>
        <v>0</v>
      </c>
      <c r="CL13" s="1">
        <f>'Income_Expenditure Schedule'!CR68</f>
        <v>0</v>
      </c>
      <c r="CM13" s="1">
        <f>'Income_Expenditure Schedule'!CS68</f>
        <v>0</v>
      </c>
      <c r="CN13" s="1">
        <f>'Income_Expenditure Schedule'!CT68</f>
        <v>0</v>
      </c>
      <c r="CO13" s="1">
        <f>'Income_Expenditure Schedule'!CU68</f>
        <v>0</v>
      </c>
      <c r="CP13" s="1">
        <f>'Income_Expenditure Schedule'!CV68</f>
        <v>0</v>
      </c>
      <c r="CQ13" s="1">
        <f>'Income_Expenditure Schedule'!CW68</f>
        <v>0</v>
      </c>
      <c r="CR13" s="1">
        <f>'Income_Expenditure Schedule'!CX68</f>
        <v>0</v>
      </c>
      <c r="CS13" s="1">
        <f>'Income_Expenditure Schedule'!CY68</f>
        <v>0</v>
      </c>
    </row>
    <row r="14" spans="2:97" x14ac:dyDescent="0.25">
      <c r="B14" s="8" t="s">
        <v>251</v>
      </c>
      <c r="C14" s="8">
        <f>SUM(E14:CS14)</f>
        <v>-6339614.8805838423</v>
      </c>
      <c r="D14" s="8"/>
      <c r="E14" s="8">
        <f>SUM(E11:E13)</f>
        <v>0</v>
      </c>
      <c r="F14" s="8">
        <f t="shared" ref="F14:BQ14" si="4">SUM(F11:F13)</f>
        <v>0</v>
      </c>
      <c r="G14" s="8">
        <f t="shared" si="4"/>
        <v>0</v>
      </c>
      <c r="H14" s="8">
        <f t="shared" si="4"/>
        <v>0</v>
      </c>
      <c r="I14" s="8">
        <f t="shared" si="4"/>
        <v>0</v>
      </c>
      <c r="J14" s="8">
        <f t="shared" si="4"/>
        <v>0</v>
      </c>
      <c r="K14" s="8">
        <f t="shared" si="4"/>
        <v>0</v>
      </c>
      <c r="L14" s="8">
        <f t="shared" si="4"/>
        <v>0</v>
      </c>
      <c r="M14" s="8">
        <f t="shared" si="4"/>
        <v>0</v>
      </c>
      <c r="N14" s="8">
        <f t="shared" si="4"/>
        <v>0</v>
      </c>
      <c r="O14" s="8">
        <f t="shared" si="4"/>
        <v>0</v>
      </c>
      <c r="P14" s="8">
        <f t="shared" si="4"/>
        <v>0</v>
      </c>
      <c r="Q14" s="8">
        <f t="shared" si="4"/>
        <v>0</v>
      </c>
      <c r="R14" s="8">
        <f t="shared" si="4"/>
        <v>0</v>
      </c>
      <c r="S14" s="8">
        <f t="shared" si="4"/>
        <v>0</v>
      </c>
      <c r="T14" s="8">
        <f t="shared" si="4"/>
        <v>0</v>
      </c>
      <c r="U14" s="8">
        <f t="shared" si="4"/>
        <v>0</v>
      </c>
      <c r="V14" s="8">
        <f t="shared" si="4"/>
        <v>0</v>
      </c>
      <c r="W14" s="8">
        <f t="shared" si="4"/>
        <v>0</v>
      </c>
      <c r="X14" s="8">
        <f t="shared" si="4"/>
        <v>0</v>
      </c>
      <c r="Y14" s="8">
        <f t="shared" si="4"/>
        <v>0</v>
      </c>
      <c r="Z14" s="8">
        <f t="shared" si="4"/>
        <v>0</v>
      </c>
      <c r="AA14" s="8">
        <f t="shared" si="4"/>
        <v>0</v>
      </c>
      <c r="AB14" s="8">
        <f t="shared" si="4"/>
        <v>0</v>
      </c>
      <c r="AC14" s="8">
        <f t="shared" si="4"/>
        <v>-483979.79674134415</v>
      </c>
      <c r="AD14" s="8">
        <f t="shared" si="4"/>
        <v>-165906.31575016974</v>
      </c>
      <c r="AE14" s="8">
        <f t="shared" si="4"/>
        <v>-202002.83475899528</v>
      </c>
      <c r="AF14" s="8">
        <f t="shared" si="4"/>
        <v>-229963.13333333336</v>
      </c>
      <c r="AG14" s="8">
        <f t="shared" si="4"/>
        <v>-159621.33333333334</v>
      </c>
      <c r="AH14" s="8">
        <f t="shared" si="4"/>
        <v>-159621.33333333334</v>
      </c>
      <c r="AI14" s="8">
        <f t="shared" si="4"/>
        <v>-186371.33333333334</v>
      </c>
      <c r="AJ14" s="8">
        <f t="shared" si="4"/>
        <v>-159621.33333333334</v>
      </c>
      <c r="AK14" s="8">
        <f t="shared" si="4"/>
        <v>-159621.33333333334</v>
      </c>
      <c r="AL14" s="8">
        <f t="shared" si="4"/>
        <v>-162296.33333333334</v>
      </c>
      <c r="AM14" s="8">
        <f t="shared" si="4"/>
        <v>-159621.33333333334</v>
      </c>
      <c r="AN14" s="8">
        <f t="shared" si="4"/>
        <v>-159621.33333333334</v>
      </c>
      <c r="AO14" s="8">
        <f t="shared" si="4"/>
        <v>-507371.33333333337</v>
      </c>
      <c r="AP14" s="8">
        <f t="shared" si="4"/>
        <v>-166128.44166666668</v>
      </c>
      <c r="AQ14" s="8">
        <f t="shared" si="4"/>
        <v>-166128.44166666668</v>
      </c>
      <c r="AR14" s="8">
        <f t="shared" si="4"/>
        <v>-168890.94166666668</v>
      </c>
      <c r="AS14" s="8">
        <f t="shared" si="4"/>
        <v>-166128.44166666668</v>
      </c>
      <c r="AT14" s="8">
        <f t="shared" si="4"/>
        <v>-166128.44166666668</v>
      </c>
      <c r="AU14" s="8">
        <f t="shared" si="4"/>
        <v>-193753.44166666668</v>
      </c>
      <c r="AV14" s="8">
        <f t="shared" si="4"/>
        <v>-166128.44166666668</v>
      </c>
      <c r="AW14" s="8">
        <f t="shared" si="4"/>
        <v>-166128.44166666668</v>
      </c>
      <c r="AX14" s="8">
        <f t="shared" si="4"/>
        <v>-168890.94166666668</v>
      </c>
      <c r="AY14" s="8">
        <f t="shared" si="4"/>
        <v>-166128.44166666668</v>
      </c>
      <c r="AZ14" s="8">
        <f t="shared" si="4"/>
        <v>-166128.44166666668</v>
      </c>
      <c r="BA14" s="8">
        <f t="shared" si="4"/>
        <v>-525253.44166666665</v>
      </c>
      <c r="BB14" s="8">
        <f t="shared" si="4"/>
        <v>-171364.03333333335</v>
      </c>
      <c r="BC14" s="8">
        <f t="shared" si="4"/>
        <v>-171364.03333333335</v>
      </c>
      <c r="BD14" s="8">
        <f t="shared" si="4"/>
        <v>-174214.03333333335</v>
      </c>
      <c r="BE14" s="8">
        <f t="shared" si="4"/>
        <v>-171364.03333333335</v>
      </c>
      <c r="BF14" s="8">
        <f t="shared" si="4"/>
        <v>-171364.03333333335</v>
      </c>
      <c r="BG14" s="8">
        <f t="shared" si="4"/>
        <v>-198509.33333333334</v>
      </c>
      <c r="BH14" s="8">
        <f t="shared" si="4"/>
        <v>0</v>
      </c>
      <c r="BI14" s="8">
        <f t="shared" si="4"/>
        <v>0</v>
      </c>
      <c r="BJ14" s="8">
        <f t="shared" si="4"/>
        <v>0</v>
      </c>
      <c r="BK14" s="8">
        <f t="shared" si="4"/>
        <v>0</v>
      </c>
      <c r="BL14" s="8">
        <f t="shared" si="4"/>
        <v>0</v>
      </c>
      <c r="BM14" s="8">
        <f t="shared" si="4"/>
        <v>0</v>
      </c>
      <c r="BN14" s="8">
        <f t="shared" si="4"/>
        <v>0</v>
      </c>
      <c r="BO14" s="8">
        <f t="shared" si="4"/>
        <v>0</v>
      </c>
      <c r="BP14" s="8">
        <f t="shared" si="4"/>
        <v>0</v>
      </c>
      <c r="BQ14" s="8">
        <f t="shared" si="4"/>
        <v>0</v>
      </c>
      <c r="BR14" s="8">
        <f t="shared" ref="BR14:CS14" si="5">SUM(BR11:BR13)</f>
        <v>0</v>
      </c>
      <c r="BS14" s="8">
        <f t="shared" si="5"/>
        <v>0</v>
      </c>
      <c r="BT14" s="8">
        <f t="shared" si="5"/>
        <v>0</v>
      </c>
      <c r="BU14" s="8">
        <f t="shared" si="5"/>
        <v>0</v>
      </c>
      <c r="BV14" s="8">
        <f t="shared" si="5"/>
        <v>0</v>
      </c>
      <c r="BW14" s="8">
        <f t="shared" si="5"/>
        <v>0</v>
      </c>
      <c r="BX14" s="8">
        <f t="shared" si="5"/>
        <v>0</v>
      </c>
      <c r="BY14" s="8">
        <f t="shared" si="5"/>
        <v>0</v>
      </c>
      <c r="BZ14" s="8">
        <f t="shared" si="5"/>
        <v>0</v>
      </c>
      <c r="CA14" s="8">
        <f t="shared" si="5"/>
        <v>0</v>
      </c>
      <c r="CB14" s="8">
        <f t="shared" si="5"/>
        <v>0</v>
      </c>
      <c r="CC14" s="8">
        <f t="shared" si="5"/>
        <v>0</v>
      </c>
      <c r="CD14" s="8">
        <f t="shared" si="5"/>
        <v>0</v>
      </c>
      <c r="CE14" s="8">
        <f t="shared" si="5"/>
        <v>0</v>
      </c>
      <c r="CF14" s="8">
        <f t="shared" si="5"/>
        <v>0</v>
      </c>
      <c r="CG14" s="8">
        <f t="shared" si="5"/>
        <v>0</v>
      </c>
      <c r="CH14" s="8">
        <f t="shared" si="5"/>
        <v>0</v>
      </c>
      <c r="CI14" s="8">
        <f t="shared" si="5"/>
        <v>0</v>
      </c>
      <c r="CJ14" s="8">
        <f t="shared" si="5"/>
        <v>0</v>
      </c>
      <c r="CK14" s="8">
        <f t="shared" si="5"/>
        <v>0</v>
      </c>
      <c r="CL14" s="8">
        <f t="shared" si="5"/>
        <v>0</v>
      </c>
      <c r="CM14" s="8">
        <f t="shared" si="5"/>
        <v>0</v>
      </c>
      <c r="CN14" s="8">
        <f t="shared" si="5"/>
        <v>0</v>
      </c>
      <c r="CO14" s="8">
        <f t="shared" si="5"/>
        <v>0</v>
      </c>
      <c r="CP14" s="8">
        <f t="shared" si="5"/>
        <v>0</v>
      </c>
      <c r="CQ14" s="8">
        <f t="shared" si="5"/>
        <v>0</v>
      </c>
      <c r="CR14" s="8">
        <f t="shared" si="5"/>
        <v>0</v>
      </c>
      <c r="CS14" s="8">
        <f t="shared" si="5"/>
        <v>0</v>
      </c>
    </row>
    <row r="16" spans="2:97" s="15" customFormat="1" ht="19.5" thickBot="1" x14ac:dyDescent="0.35">
      <c r="B16" s="16" t="s">
        <v>255</v>
      </c>
      <c r="C16" s="39"/>
    </row>
    <row r="18" spans="1:97" x14ac:dyDescent="0.25">
      <c r="A18" s="118"/>
      <c r="B18" s="118" t="s">
        <v>255</v>
      </c>
      <c r="C18" s="118">
        <f>SUM(E18:CS18)</f>
        <v>23954409.973262314</v>
      </c>
      <c r="D18" s="118"/>
      <c r="E18" s="118">
        <f>E7+E14</f>
        <v>0</v>
      </c>
      <c r="F18" s="118">
        <f t="shared" ref="F18:BQ18" si="6">F7+F14</f>
        <v>0</v>
      </c>
      <c r="G18" s="118">
        <f t="shared" si="6"/>
        <v>0</v>
      </c>
      <c r="H18" s="118">
        <f t="shared" si="6"/>
        <v>0</v>
      </c>
      <c r="I18" s="118">
        <f t="shared" si="6"/>
        <v>0</v>
      </c>
      <c r="J18" s="118">
        <f t="shared" si="6"/>
        <v>0</v>
      </c>
      <c r="K18" s="118">
        <f t="shared" si="6"/>
        <v>0</v>
      </c>
      <c r="L18" s="118">
        <f t="shared" si="6"/>
        <v>0</v>
      </c>
      <c r="M18" s="118">
        <f t="shared" si="6"/>
        <v>0</v>
      </c>
      <c r="N18" s="118">
        <f t="shared" si="6"/>
        <v>0</v>
      </c>
      <c r="O18" s="118">
        <f t="shared" si="6"/>
        <v>0</v>
      </c>
      <c r="P18" s="118">
        <f t="shared" si="6"/>
        <v>0</v>
      </c>
      <c r="Q18" s="118">
        <f t="shared" si="6"/>
        <v>0</v>
      </c>
      <c r="R18" s="118">
        <f t="shared" si="6"/>
        <v>0</v>
      </c>
      <c r="S18" s="118">
        <f t="shared" si="6"/>
        <v>0</v>
      </c>
      <c r="T18" s="118">
        <f t="shared" si="6"/>
        <v>0</v>
      </c>
      <c r="U18" s="118">
        <f t="shared" si="6"/>
        <v>0</v>
      </c>
      <c r="V18" s="118">
        <f t="shared" si="6"/>
        <v>0</v>
      </c>
      <c r="W18" s="118">
        <f t="shared" si="6"/>
        <v>0</v>
      </c>
      <c r="X18" s="118">
        <f t="shared" si="6"/>
        <v>0</v>
      </c>
      <c r="Y18" s="118">
        <f t="shared" si="6"/>
        <v>0</v>
      </c>
      <c r="Z18" s="118">
        <f t="shared" si="6"/>
        <v>0</v>
      </c>
      <c r="AA18" s="118">
        <f t="shared" si="6"/>
        <v>0</v>
      </c>
      <c r="AB18" s="118">
        <f t="shared" si="6"/>
        <v>0</v>
      </c>
      <c r="AC18" s="118">
        <f t="shared" si="6"/>
        <v>-171000.66340801085</v>
      </c>
      <c r="AD18" s="118">
        <f t="shared" si="6"/>
        <v>389826.95091649686</v>
      </c>
      <c r="AE18" s="118">
        <f t="shared" si="6"/>
        <v>596484.56524100481</v>
      </c>
      <c r="AF18" s="118">
        <f t="shared" si="6"/>
        <v>787647.46666666656</v>
      </c>
      <c r="AG18" s="118">
        <f t="shared" si="6"/>
        <v>857989.2666666666</v>
      </c>
      <c r="AH18" s="118">
        <f t="shared" si="6"/>
        <v>857989.2666666666</v>
      </c>
      <c r="AI18" s="118">
        <f t="shared" si="6"/>
        <v>831239.2666666666</v>
      </c>
      <c r="AJ18" s="118">
        <f t="shared" si="6"/>
        <v>857989.2666666666</v>
      </c>
      <c r="AK18" s="118">
        <f t="shared" si="6"/>
        <v>857989.2666666666</v>
      </c>
      <c r="AL18" s="118">
        <f t="shared" si="6"/>
        <v>855314.2666666666</v>
      </c>
      <c r="AM18" s="118">
        <f t="shared" si="6"/>
        <v>857989.2666666666</v>
      </c>
      <c r="AN18" s="118">
        <f t="shared" si="6"/>
        <v>857989.2666666666</v>
      </c>
      <c r="AO18" s="118">
        <f t="shared" si="6"/>
        <v>476775.88205128198</v>
      </c>
      <c r="AP18" s="118">
        <f t="shared" si="6"/>
        <v>851482.15833333333</v>
      </c>
      <c r="AQ18" s="118">
        <f t="shared" si="6"/>
        <v>851482.15833333333</v>
      </c>
      <c r="AR18" s="118">
        <f t="shared" si="6"/>
        <v>848719.65833333333</v>
      </c>
      <c r="AS18" s="118">
        <f t="shared" si="6"/>
        <v>851482.15833333333</v>
      </c>
      <c r="AT18" s="118">
        <f t="shared" si="6"/>
        <v>851482.15833333333</v>
      </c>
      <c r="AU18" s="118">
        <f t="shared" si="6"/>
        <v>823857.15833333333</v>
      </c>
      <c r="AV18" s="118">
        <f t="shared" si="6"/>
        <v>851482.15833333333</v>
      </c>
      <c r="AW18" s="118">
        <f t="shared" si="6"/>
        <v>851482.15833333333</v>
      </c>
      <c r="AX18" s="118">
        <f t="shared" si="6"/>
        <v>848719.65833333333</v>
      </c>
      <c r="AY18" s="118">
        <f t="shared" si="6"/>
        <v>851482.15833333333</v>
      </c>
      <c r="AZ18" s="118">
        <f t="shared" si="6"/>
        <v>851482.15833333333</v>
      </c>
      <c r="BA18" s="118">
        <f t="shared" si="6"/>
        <v>486746.99679487187</v>
      </c>
      <c r="BB18" s="118">
        <f t="shared" si="6"/>
        <v>875046.86666666681</v>
      </c>
      <c r="BC18" s="118">
        <f t="shared" si="6"/>
        <v>875046.86666666681</v>
      </c>
      <c r="BD18" s="118">
        <f t="shared" si="6"/>
        <v>872196.86666666681</v>
      </c>
      <c r="BE18" s="118">
        <f t="shared" si="6"/>
        <v>875046.86666666681</v>
      </c>
      <c r="BF18" s="118">
        <f t="shared" si="6"/>
        <v>875046.86666666681</v>
      </c>
      <c r="BG18" s="118">
        <f t="shared" si="6"/>
        <v>847901.56666666677</v>
      </c>
      <c r="BH18" s="118">
        <f t="shared" si="6"/>
        <v>0</v>
      </c>
      <c r="BI18" s="118">
        <f t="shared" si="6"/>
        <v>0</v>
      </c>
      <c r="BJ18" s="118">
        <f t="shared" si="6"/>
        <v>0</v>
      </c>
      <c r="BK18" s="118">
        <f t="shared" si="6"/>
        <v>0</v>
      </c>
      <c r="BL18" s="118">
        <f t="shared" si="6"/>
        <v>0</v>
      </c>
      <c r="BM18" s="118">
        <f t="shared" si="6"/>
        <v>0</v>
      </c>
      <c r="BN18" s="118">
        <f t="shared" si="6"/>
        <v>0</v>
      </c>
      <c r="BO18" s="118">
        <f t="shared" si="6"/>
        <v>0</v>
      </c>
      <c r="BP18" s="118">
        <f t="shared" si="6"/>
        <v>0</v>
      </c>
      <c r="BQ18" s="118">
        <f t="shared" si="6"/>
        <v>0</v>
      </c>
      <c r="BR18" s="118">
        <f t="shared" ref="BR18:CS18" si="7">BR7+BR14</f>
        <v>0</v>
      </c>
      <c r="BS18" s="118">
        <f t="shared" si="7"/>
        <v>0</v>
      </c>
      <c r="BT18" s="118">
        <f t="shared" si="7"/>
        <v>0</v>
      </c>
      <c r="BU18" s="118">
        <f t="shared" si="7"/>
        <v>0</v>
      </c>
      <c r="BV18" s="118">
        <f t="shared" si="7"/>
        <v>0</v>
      </c>
      <c r="BW18" s="118">
        <f t="shared" si="7"/>
        <v>0</v>
      </c>
      <c r="BX18" s="118">
        <f t="shared" si="7"/>
        <v>0</v>
      </c>
      <c r="BY18" s="118">
        <f t="shared" si="7"/>
        <v>0</v>
      </c>
      <c r="BZ18" s="118">
        <f t="shared" si="7"/>
        <v>0</v>
      </c>
      <c r="CA18" s="118">
        <f t="shared" si="7"/>
        <v>0</v>
      </c>
      <c r="CB18" s="118">
        <f t="shared" si="7"/>
        <v>0</v>
      </c>
      <c r="CC18" s="118">
        <f t="shared" si="7"/>
        <v>0</v>
      </c>
      <c r="CD18" s="118">
        <f t="shared" si="7"/>
        <v>0</v>
      </c>
      <c r="CE18" s="118">
        <f t="shared" si="7"/>
        <v>0</v>
      </c>
      <c r="CF18" s="118">
        <f t="shared" si="7"/>
        <v>0</v>
      </c>
      <c r="CG18" s="118">
        <f t="shared" si="7"/>
        <v>0</v>
      </c>
      <c r="CH18" s="118">
        <f t="shared" si="7"/>
        <v>0</v>
      </c>
      <c r="CI18" s="118">
        <f t="shared" si="7"/>
        <v>0</v>
      </c>
      <c r="CJ18" s="118">
        <f t="shared" si="7"/>
        <v>0</v>
      </c>
      <c r="CK18" s="118">
        <f t="shared" si="7"/>
        <v>0</v>
      </c>
      <c r="CL18" s="118">
        <f t="shared" si="7"/>
        <v>0</v>
      </c>
      <c r="CM18" s="118">
        <f t="shared" si="7"/>
        <v>0</v>
      </c>
      <c r="CN18" s="118">
        <f t="shared" si="7"/>
        <v>0</v>
      </c>
      <c r="CO18" s="118">
        <f t="shared" si="7"/>
        <v>0</v>
      </c>
      <c r="CP18" s="118">
        <f t="shared" si="7"/>
        <v>0</v>
      </c>
      <c r="CQ18" s="118">
        <f t="shared" si="7"/>
        <v>0</v>
      </c>
      <c r="CR18" s="118">
        <f t="shared" si="7"/>
        <v>0</v>
      </c>
      <c r="CS18" s="118">
        <f t="shared" si="7"/>
        <v>0</v>
      </c>
    </row>
    <row r="20" spans="1:97" s="15" customFormat="1" ht="19.5" thickBot="1" x14ac:dyDescent="0.35">
      <c r="B20" s="16" t="s">
        <v>131</v>
      </c>
      <c r="C20" s="39"/>
    </row>
    <row r="22" spans="1:97" x14ac:dyDescent="0.25">
      <c r="B22" s="1" t="s">
        <v>254</v>
      </c>
      <c r="C22" s="1">
        <f>SUM(E22:CS22)</f>
        <v>-11648525.470267419</v>
      </c>
      <c r="E22" s="1">
        <f>PMT('Income_Expenditure Schedule'!$C$81/12,'Income_Expenditure Schedule'!$C$83*12,'Income_Expenditure Schedule'!K82)</f>
        <v>0</v>
      </c>
      <c r="F22" s="1">
        <f>PMT('Income_Expenditure Schedule'!$C$81/12,'Income_Expenditure Schedule'!$C$83*12,'Income_Expenditure Schedule'!L82)</f>
        <v>0</v>
      </c>
      <c r="G22" s="1">
        <f>PMT('Income_Expenditure Schedule'!$C$81/12,'Income_Expenditure Schedule'!$C$83*12,'Income_Expenditure Schedule'!M82)</f>
        <v>0</v>
      </c>
      <c r="H22" s="1">
        <f>PMT('Income_Expenditure Schedule'!$C$81/12,'Income_Expenditure Schedule'!$C$83*12,'Income_Expenditure Schedule'!N82)</f>
        <v>0</v>
      </c>
      <c r="I22" s="1">
        <f>PMT('Income_Expenditure Schedule'!$C$81/12,'Income_Expenditure Schedule'!$C$83*12,'Income_Expenditure Schedule'!O82)</f>
        <v>0</v>
      </c>
      <c r="J22" s="1">
        <f>PMT('Income_Expenditure Schedule'!$C$81/12,'Income_Expenditure Schedule'!$C$83*12,'Income_Expenditure Schedule'!P82)</f>
        <v>0</v>
      </c>
      <c r="K22" s="1">
        <f>PMT('Income_Expenditure Schedule'!$C$81/12,'Income_Expenditure Schedule'!$C$83*12,'Income_Expenditure Schedule'!Q82)</f>
        <v>0</v>
      </c>
      <c r="L22" s="1">
        <f>PMT('Income_Expenditure Schedule'!$C$81/12,'Income_Expenditure Schedule'!$C$83*12,'Income_Expenditure Schedule'!R82)</f>
        <v>0</v>
      </c>
      <c r="M22" s="1">
        <f>PMT('Income_Expenditure Schedule'!$C$81/12,'Income_Expenditure Schedule'!$C$83*12,'Income_Expenditure Schedule'!S82)</f>
        <v>0</v>
      </c>
      <c r="N22" s="1">
        <f>PMT('Income_Expenditure Schedule'!$C$81/12,'Income_Expenditure Schedule'!$C$83*12,'Income_Expenditure Schedule'!T82)</f>
        <v>0</v>
      </c>
      <c r="O22" s="1">
        <f>PMT('Income_Expenditure Schedule'!$C$81/12,'Income_Expenditure Schedule'!$C$83*12,'Income_Expenditure Schedule'!U82)</f>
        <v>0</v>
      </c>
      <c r="P22" s="1">
        <f>PMT('Income_Expenditure Schedule'!$C$81/12,'Income_Expenditure Schedule'!$C$83*12,'Income_Expenditure Schedule'!V82)</f>
        <v>0</v>
      </c>
      <c r="Q22" s="1">
        <f>PMT('Income_Expenditure Schedule'!$C$81/12,'Income_Expenditure Schedule'!$C$83*12,'Income_Expenditure Schedule'!W82)</f>
        <v>0</v>
      </c>
      <c r="R22" s="1">
        <f>PMT('Income_Expenditure Schedule'!$C$81/12,'Income_Expenditure Schedule'!$C$83*12,'Income_Expenditure Schedule'!X82)</f>
        <v>0</v>
      </c>
      <c r="S22" s="1">
        <f>PMT('Income_Expenditure Schedule'!$C$81/12,'Income_Expenditure Schedule'!$C$83*12,'Income_Expenditure Schedule'!Y82)</f>
        <v>0</v>
      </c>
      <c r="T22" s="1">
        <f>PMT('Income_Expenditure Schedule'!$C$81/12,'Income_Expenditure Schedule'!$C$83*12,'Income_Expenditure Schedule'!Z82)</f>
        <v>0</v>
      </c>
      <c r="U22" s="1">
        <f>PMT('Income_Expenditure Schedule'!$C$81/12,'Income_Expenditure Schedule'!$C$83*12,'Income_Expenditure Schedule'!AA82)</f>
        <v>0</v>
      </c>
      <c r="V22" s="1">
        <f>PMT('Income_Expenditure Schedule'!$C$81/12,'Income_Expenditure Schedule'!$C$83*12,'Income_Expenditure Schedule'!AB82)</f>
        <v>0</v>
      </c>
      <c r="W22" s="1">
        <f>PMT('Income_Expenditure Schedule'!$C$81/12,'Income_Expenditure Schedule'!$C$83*12,'Income_Expenditure Schedule'!AC82)</f>
        <v>0</v>
      </c>
      <c r="X22" s="1">
        <f>PMT('Income_Expenditure Schedule'!$C$81/12,'Income_Expenditure Schedule'!$C$83*12,'Income_Expenditure Schedule'!AD82)</f>
        <v>0</v>
      </c>
      <c r="Y22" s="1">
        <f>PMT('Income_Expenditure Schedule'!$C$81/12,'Income_Expenditure Schedule'!$C$83*12,'Income_Expenditure Schedule'!AE82)</f>
        <v>0</v>
      </c>
      <c r="Z22" s="1">
        <f>PMT('Income_Expenditure Schedule'!$C$81/12,'Income_Expenditure Schedule'!$C$83*12,'Income_Expenditure Schedule'!AF82)</f>
        <v>0</v>
      </c>
      <c r="AA22" s="1">
        <f>PMT('Income_Expenditure Schedule'!$C$81/12,'Income_Expenditure Schedule'!$C$83*12,'Income_Expenditure Schedule'!AG82)</f>
        <v>0</v>
      </c>
      <c r="AB22" s="1">
        <f>PMT('Income_Expenditure Schedule'!$C$81/12,'Income_Expenditure Schedule'!$C$83*12,'Income_Expenditure Schedule'!AH82)</f>
        <v>0</v>
      </c>
      <c r="AC22" s="1">
        <f>PMT('Income_Expenditure Schedule'!$C$81/12,'Income_Expenditure Schedule'!$C$83*12,'Income_Expenditure Schedule'!AI82)</f>
        <v>-386527.01926844637</v>
      </c>
      <c r="AD22" s="1">
        <f>PMT('Income_Expenditure Schedule'!$C$81/12,'Income_Expenditure Schedule'!$C$83*12,'Income_Expenditure Schedule'!AJ82)</f>
        <v>-385795.95260930283</v>
      </c>
      <c r="AE22" s="1">
        <f>PMT('Income_Expenditure Schedule'!$C$81/12,'Income_Expenditure Schedule'!$C$83*12,'Income_Expenditure Schedule'!AK82)</f>
        <v>-385066.26866969373</v>
      </c>
      <c r="AF22" s="1">
        <f>PMT('Income_Expenditure Schedule'!$C$81/12,'Income_Expenditure Schedule'!$C$83*12,'Income_Expenditure Schedule'!AL82)</f>
        <v>-384337.96483438095</v>
      </c>
      <c r="AG22" s="1">
        <f>PMT('Income_Expenditure Schedule'!$C$81/12,'Income_Expenditure Schedule'!$C$83*12,'Income_Expenditure Schedule'!AM82)</f>
        <v>-383611.03849307296</v>
      </c>
      <c r="AH22" s="1">
        <f>PMT('Income_Expenditure Schedule'!$C$81/12,'Income_Expenditure Schedule'!$C$83*12,'Income_Expenditure Schedule'!AN82)</f>
        <v>-382885.48704041517</v>
      </c>
      <c r="AI22" s="1">
        <f>PMT('Income_Expenditure Schedule'!$C$81/12,'Income_Expenditure Schedule'!$C$83*12,'Income_Expenditure Schedule'!AO82)</f>
        <v>-382161.30787598068</v>
      </c>
      <c r="AJ22" s="1">
        <f>PMT('Income_Expenditure Schedule'!$C$81/12,'Income_Expenditure Schedule'!$C$83*12,'Income_Expenditure Schedule'!AP82)</f>
        <v>-381438.49840426096</v>
      </c>
      <c r="AK22" s="1">
        <f>PMT('Income_Expenditure Schedule'!$C$81/12,'Income_Expenditure Schedule'!$C$83*12,'Income_Expenditure Schedule'!AQ82)</f>
        <v>-380717.05603465665</v>
      </c>
      <c r="AL22" s="1">
        <f>PMT('Income_Expenditure Schedule'!$C$81/12,'Income_Expenditure Schedule'!$C$83*12,'Income_Expenditure Schedule'!AR82)</f>
        <v>-379996.97818146809</v>
      </c>
      <c r="AM22" s="1">
        <f>PMT('Income_Expenditure Schedule'!$C$81/12,'Income_Expenditure Schedule'!$C$83*12,'Income_Expenditure Schedule'!AS82)</f>
        <v>-379278.26226388605</v>
      </c>
      <c r="AN22" s="1">
        <f>PMT('Income_Expenditure Schedule'!$C$81/12,'Income_Expenditure Schedule'!$C$83*12,'Income_Expenditure Schedule'!AT82)</f>
        <v>-378560.90570598282</v>
      </c>
      <c r="AO22" s="1">
        <f>PMT('Income_Expenditure Schedule'!$C$81/12,'Income_Expenditure Schedule'!$C$83*12,'Income_Expenditure Schedule'!AU82)</f>
        <v>-377844.90593670245</v>
      </c>
      <c r="AP22" s="1">
        <f>PMT('Income_Expenditure Schedule'!$C$81/12,'Income_Expenditure Schedule'!$C$83*12,'Income_Expenditure Schedule'!AV82)</f>
        <v>-377130.2603898521</v>
      </c>
      <c r="AQ22" s="1">
        <f>PMT('Income_Expenditure Schedule'!$C$81/12,'Income_Expenditure Schedule'!$C$83*12,'Income_Expenditure Schedule'!AW82)</f>
        <v>-376416.96650409233</v>
      </c>
      <c r="AR22" s="1">
        <f>PMT('Income_Expenditure Schedule'!$C$81/12,'Income_Expenditure Schedule'!$C$83*12,'Income_Expenditure Schedule'!AX82)</f>
        <v>-375705.02172292816</v>
      </c>
      <c r="AS22" s="1">
        <f>PMT('Income_Expenditure Schedule'!$C$81/12,'Income_Expenditure Schedule'!$C$83*12,'Income_Expenditure Schedule'!AY82)</f>
        <v>-374994.42349470017</v>
      </c>
      <c r="AT22" s="1">
        <f>PMT('Income_Expenditure Schedule'!$C$81/12,'Income_Expenditure Schedule'!$C$83*12,'Income_Expenditure Schedule'!AZ82)</f>
        <v>-374285.16927257471</v>
      </c>
      <c r="AU22" s="1">
        <f>PMT('Income_Expenditure Schedule'!$C$81/12,'Income_Expenditure Schedule'!$C$83*12,'Income_Expenditure Schedule'!BA82)</f>
        <v>-373577.25651453534</v>
      </c>
      <c r="AV22" s="1">
        <f>PMT('Income_Expenditure Schedule'!$C$81/12,'Income_Expenditure Schedule'!$C$83*12,'Income_Expenditure Schedule'!BB82)</f>
        <v>-372870.68268337345</v>
      </c>
      <c r="AW22" s="1">
        <f>PMT('Income_Expenditure Schedule'!$C$81/12,'Income_Expenditure Schedule'!$C$83*12,'Income_Expenditure Schedule'!BC82)</f>
        <v>-372165.44524667936</v>
      </c>
      <c r="AX22" s="1">
        <f>PMT('Income_Expenditure Schedule'!$C$81/12,'Income_Expenditure Schedule'!$C$83*12,'Income_Expenditure Schedule'!BD82)</f>
        <v>-371461.54167683283</v>
      </c>
      <c r="AY22" s="1">
        <f>PMT('Income_Expenditure Schedule'!$C$81/12,'Income_Expenditure Schedule'!$C$83*12,'Income_Expenditure Schedule'!BE82)</f>
        <v>-370758.9694509948</v>
      </c>
      <c r="AZ22" s="1">
        <f>PMT('Income_Expenditure Schedule'!$C$81/12,'Income_Expenditure Schedule'!$C$83*12,'Income_Expenditure Schedule'!BF82)</f>
        <v>-370057.72605109744</v>
      </c>
      <c r="BA22" s="1">
        <f>PMT('Income_Expenditure Schedule'!$C$81/12,'Income_Expenditure Schedule'!$C$83*12,'Income_Expenditure Schedule'!BG82)</f>
        <v>-369357.80896383541</v>
      </c>
      <c r="BB22" s="1">
        <f>PMT('Income_Expenditure Schedule'!$C$81/12,'Income_Expenditure Schedule'!$C$83*12,'Income_Expenditure Schedule'!BH82)</f>
        <v>-368659.21568065742</v>
      </c>
      <c r="BC22" s="1">
        <f>PMT('Income_Expenditure Schedule'!$C$81/12,'Income_Expenditure Schedule'!$C$83*12,'Income_Expenditure Schedule'!BI82)</f>
        <v>-367961.94369775645</v>
      </c>
      <c r="BD22" s="1">
        <f>PMT('Income_Expenditure Schedule'!$C$81/12,'Income_Expenditure Schedule'!$C$83*12,'Income_Expenditure Schedule'!BJ82)</f>
        <v>-367265.99051606114</v>
      </c>
      <c r="BE22" s="1">
        <f>PMT('Income_Expenditure Schedule'!$C$81/12,'Income_Expenditure Schedule'!$C$83*12,'Income_Expenditure Schedule'!BK82)</f>
        <v>-366571.35364122695</v>
      </c>
      <c r="BF22" s="1">
        <f>PMT('Income_Expenditure Schedule'!$C$81/12,'Income_Expenditure Schedule'!$C$83*12,'Income_Expenditure Schedule'!BL82)</f>
        <v>-365878.03058362694</v>
      </c>
      <c r="BG22" s="1">
        <f>PMT('Income_Expenditure Schedule'!$C$81/12,'Income_Expenditure Schedule'!$C$83*12,'Income_Expenditure Schedule'!BM82)</f>
        <v>-365186.01885834313</v>
      </c>
      <c r="BH22" s="1">
        <f>PMT('Income_Expenditure Schedule'!$C$81/12,'Income_Expenditure Schedule'!$C$83*12,'Income_Expenditure Schedule'!BN82)</f>
        <v>0</v>
      </c>
      <c r="BI22" s="1">
        <f>PMT('Income_Expenditure Schedule'!$C$81/12,'Income_Expenditure Schedule'!$C$83*12,'Income_Expenditure Schedule'!BO82)</f>
        <v>0</v>
      </c>
      <c r="BJ22" s="1">
        <f>PMT('Income_Expenditure Schedule'!$C$81/12,'Income_Expenditure Schedule'!$C$83*12,'Income_Expenditure Schedule'!BP82)</f>
        <v>0</v>
      </c>
      <c r="BK22" s="1">
        <f>PMT('Income_Expenditure Schedule'!$C$81/12,'Income_Expenditure Schedule'!$C$83*12,'Income_Expenditure Schedule'!BQ82)</f>
        <v>0</v>
      </c>
      <c r="BL22" s="1">
        <f>PMT('Income_Expenditure Schedule'!$C$81/12,'Income_Expenditure Schedule'!$C$83*12,'Income_Expenditure Schedule'!BR82)</f>
        <v>0</v>
      </c>
      <c r="BM22" s="1">
        <f>PMT('Income_Expenditure Schedule'!$C$81/12,'Income_Expenditure Schedule'!$C$83*12,'Income_Expenditure Schedule'!BS82)</f>
        <v>0</v>
      </c>
      <c r="BN22" s="1">
        <f>PMT('Income_Expenditure Schedule'!$C$81/12,'Income_Expenditure Schedule'!$C$83*12,'Income_Expenditure Schedule'!BT82)</f>
        <v>0</v>
      </c>
      <c r="BO22" s="1">
        <f>PMT('Income_Expenditure Schedule'!$C$81/12,'Income_Expenditure Schedule'!$C$83*12,'Income_Expenditure Schedule'!BU82)</f>
        <v>0</v>
      </c>
      <c r="BP22" s="1">
        <f>PMT('Income_Expenditure Schedule'!$C$81/12,'Income_Expenditure Schedule'!$C$83*12,'Income_Expenditure Schedule'!BV82)</f>
        <v>0</v>
      </c>
      <c r="BQ22" s="1">
        <f>PMT('Income_Expenditure Schedule'!$C$81/12,'Income_Expenditure Schedule'!$C$83*12,'Income_Expenditure Schedule'!BW82)</f>
        <v>0</v>
      </c>
      <c r="BR22" s="1">
        <f>PMT('Income_Expenditure Schedule'!$C$81/12,'Income_Expenditure Schedule'!$C$83*12,'Income_Expenditure Schedule'!BX82)</f>
        <v>0</v>
      </c>
      <c r="BS22" s="1">
        <f>PMT('Income_Expenditure Schedule'!$C$81/12,'Income_Expenditure Schedule'!$C$83*12,'Income_Expenditure Schedule'!BY82)</f>
        <v>0</v>
      </c>
      <c r="BT22" s="1">
        <f>PMT('Income_Expenditure Schedule'!$C$81/12,'Income_Expenditure Schedule'!$C$83*12,'Income_Expenditure Schedule'!BZ82)</f>
        <v>0</v>
      </c>
      <c r="BU22" s="1">
        <f>PMT('Income_Expenditure Schedule'!$C$81/12,'Income_Expenditure Schedule'!$C$83*12,'Income_Expenditure Schedule'!CA82)</f>
        <v>0</v>
      </c>
      <c r="BV22" s="1">
        <f>PMT('Income_Expenditure Schedule'!$C$81/12,'Income_Expenditure Schedule'!$C$83*12,'Income_Expenditure Schedule'!CB82)</f>
        <v>0</v>
      </c>
      <c r="BW22" s="1">
        <f>PMT('Income_Expenditure Schedule'!$C$81/12,'Income_Expenditure Schedule'!$C$83*12,'Income_Expenditure Schedule'!CC82)</f>
        <v>0</v>
      </c>
      <c r="BX22" s="1">
        <f>PMT('Income_Expenditure Schedule'!$C$81/12,'Income_Expenditure Schedule'!$C$83*12,'Income_Expenditure Schedule'!CD82)</f>
        <v>0</v>
      </c>
      <c r="BY22" s="1">
        <f>PMT('Income_Expenditure Schedule'!$C$81/12,'Income_Expenditure Schedule'!$C$83*12,'Income_Expenditure Schedule'!CE82)</f>
        <v>0</v>
      </c>
      <c r="BZ22" s="1">
        <f>PMT('Income_Expenditure Schedule'!$C$81/12,'Income_Expenditure Schedule'!$C$83*12,'Income_Expenditure Schedule'!CF82)</f>
        <v>0</v>
      </c>
      <c r="CA22" s="1">
        <f>PMT('Income_Expenditure Schedule'!$C$81/12,'Income_Expenditure Schedule'!$C$83*12,'Income_Expenditure Schedule'!CG82)</f>
        <v>0</v>
      </c>
      <c r="CB22" s="1">
        <f>PMT('Income_Expenditure Schedule'!$C$81/12,'Income_Expenditure Schedule'!$C$83*12,'Income_Expenditure Schedule'!CH82)</f>
        <v>0</v>
      </c>
      <c r="CC22" s="1">
        <f>PMT('Income_Expenditure Schedule'!$C$81/12,'Income_Expenditure Schedule'!$C$83*12,'Income_Expenditure Schedule'!CI82)</f>
        <v>0</v>
      </c>
      <c r="CD22" s="1">
        <f>PMT('Income_Expenditure Schedule'!$C$81/12,'Income_Expenditure Schedule'!$C$83*12,'Income_Expenditure Schedule'!CJ82)</f>
        <v>0</v>
      </c>
      <c r="CE22" s="1">
        <f>PMT('Income_Expenditure Schedule'!$C$81/12,'Income_Expenditure Schedule'!$C$83*12,'Income_Expenditure Schedule'!CK82)</f>
        <v>0</v>
      </c>
      <c r="CF22" s="1">
        <f>PMT('Income_Expenditure Schedule'!$C$81/12,'Income_Expenditure Schedule'!$C$83*12,'Income_Expenditure Schedule'!CL82)</f>
        <v>0</v>
      </c>
      <c r="CG22" s="1">
        <f>PMT('Income_Expenditure Schedule'!$C$81/12,'Income_Expenditure Schedule'!$C$83*12,'Income_Expenditure Schedule'!CM82)</f>
        <v>0</v>
      </c>
      <c r="CH22" s="1">
        <f>PMT('Income_Expenditure Schedule'!$C$81/12,'Income_Expenditure Schedule'!$C$83*12,'Income_Expenditure Schedule'!CN82)</f>
        <v>0</v>
      </c>
      <c r="CI22" s="1">
        <f>PMT('Income_Expenditure Schedule'!$C$81/12,'Income_Expenditure Schedule'!$C$83*12,'Income_Expenditure Schedule'!CO82)</f>
        <v>0</v>
      </c>
      <c r="CJ22" s="1">
        <f>PMT('Income_Expenditure Schedule'!$C$81/12,'Income_Expenditure Schedule'!$C$83*12,'Income_Expenditure Schedule'!CP82)</f>
        <v>0</v>
      </c>
      <c r="CK22" s="1">
        <f>PMT('Income_Expenditure Schedule'!$C$81/12,'Income_Expenditure Schedule'!$C$83*12,'Income_Expenditure Schedule'!CQ82)</f>
        <v>0</v>
      </c>
      <c r="CL22" s="1">
        <f>PMT('Income_Expenditure Schedule'!$C$81/12,'Income_Expenditure Schedule'!$C$83*12,'Income_Expenditure Schedule'!CR82)</f>
        <v>0</v>
      </c>
      <c r="CM22" s="1">
        <f>PMT('Income_Expenditure Schedule'!$C$81/12,'Income_Expenditure Schedule'!$C$83*12,'Income_Expenditure Schedule'!CS82)</f>
        <v>0</v>
      </c>
      <c r="CN22" s="1">
        <f>PMT('Income_Expenditure Schedule'!$C$81/12,'Income_Expenditure Schedule'!$C$83*12,'Income_Expenditure Schedule'!CT82)</f>
        <v>0</v>
      </c>
      <c r="CO22" s="1">
        <f>PMT('Income_Expenditure Schedule'!$C$81/12,'Income_Expenditure Schedule'!$C$83*12,'Income_Expenditure Schedule'!CU82)</f>
        <v>0</v>
      </c>
      <c r="CP22" s="1">
        <f>PMT('Income_Expenditure Schedule'!$C$81/12,'Income_Expenditure Schedule'!$C$83*12,'Income_Expenditure Schedule'!CV82)</f>
        <v>0</v>
      </c>
      <c r="CQ22" s="1">
        <f>PMT('Income_Expenditure Schedule'!$C$81/12,'Income_Expenditure Schedule'!$C$83*12,'Income_Expenditure Schedule'!CW82)</f>
        <v>0</v>
      </c>
      <c r="CR22" s="1">
        <f>PMT('Income_Expenditure Schedule'!$C$81/12,'Income_Expenditure Schedule'!$C$83*12,'Income_Expenditure Schedule'!CX82)</f>
        <v>0</v>
      </c>
      <c r="CS22" s="1">
        <f>PMT('Income_Expenditure Schedule'!$C$81/12,'Income_Expenditure Schedule'!$C$83*12,'Income_Expenditure Schedule'!CY82)</f>
        <v>0</v>
      </c>
    </row>
    <row r="24" spans="1:97" s="15" customFormat="1" ht="19.5" thickBot="1" x14ac:dyDescent="0.35">
      <c r="B24" s="16" t="s">
        <v>253</v>
      </c>
      <c r="C24" s="39"/>
    </row>
    <row r="26" spans="1:97" x14ac:dyDescent="0.25">
      <c r="A26" s="118"/>
      <c r="B26" s="118" t="s">
        <v>253</v>
      </c>
      <c r="C26" s="118">
        <f>SUM(E26:CS26)</f>
        <v>12305884.502994895</v>
      </c>
      <c r="D26" s="118"/>
      <c r="E26" s="118">
        <f>E18+E22</f>
        <v>0</v>
      </c>
      <c r="F26" s="118">
        <f t="shared" ref="F26:BQ26" si="8">F18+F22</f>
        <v>0</v>
      </c>
      <c r="G26" s="118">
        <f t="shared" si="8"/>
        <v>0</v>
      </c>
      <c r="H26" s="118">
        <f t="shared" si="8"/>
        <v>0</v>
      </c>
      <c r="I26" s="118">
        <f t="shared" si="8"/>
        <v>0</v>
      </c>
      <c r="J26" s="118">
        <f t="shared" si="8"/>
        <v>0</v>
      </c>
      <c r="K26" s="118">
        <f t="shared" si="8"/>
        <v>0</v>
      </c>
      <c r="L26" s="118">
        <f t="shared" si="8"/>
        <v>0</v>
      </c>
      <c r="M26" s="118">
        <f t="shared" si="8"/>
        <v>0</v>
      </c>
      <c r="N26" s="118">
        <f t="shared" si="8"/>
        <v>0</v>
      </c>
      <c r="O26" s="118">
        <f t="shared" si="8"/>
        <v>0</v>
      </c>
      <c r="P26" s="118">
        <f t="shared" si="8"/>
        <v>0</v>
      </c>
      <c r="Q26" s="118">
        <f t="shared" si="8"/>
        <v>0</v>
      </c>
      <c r="R26" s="118">
        <f t="shared" si="8"/>
        <v>0</v>
      </c>
      <c r="S26" s="118">
        <f t="shared" si="8"/>
        <v>0</v>
      </c>
      <c r="T26" s="118">
        <f t="shared" si="8"/>
        <v>0</v>
      </c>
      <c r="U26" s="118">
        <f t="shared" si="8"/>
        <v>0</v>
      </c>
      <c r="V26" s="118">
        <f t="shared" si="8"/>
        <v>0</v>
      </c>
      <c r="W26" s="118">
        <f t="shared" si="8"/>
        <v>0</v>
      </c>
      <c r="X26" s="118">
        <f t="shared" si="8"/>
        <v>0</v>
      </c>
      <c r="Y26" s="118">
        <f t="shared" si="8"/>
        <v>0</v>
      </c>
      <c r="Z26" s="118">
        <f t="shared" si="8"/>
        <v>0</v>
      </c>
      <c r="AA26" s="118">
        <f t="shared" si="8"/>
        <v>0</v>
      </c>
      <c r="AB26" s="118">
        <f t="shared" si="8"/>
        <v>0</v>
      </c>
      <c r="AC26" s="118">
        <f t="shared" si="8"/>
        <v>-557527.68267645722</v>
      </c>
      <c r="AD26" s="118">
        <f t="shared" si="8"/>
        <v>4030.9983071940369</v>
      </c>
      <c r="AE26" s="118">
        <f t="shared" si="8"/>
        <v>211418.29657131108</v>
      </c>
      <c r="AF26" s="118">
        <f t="shared" si="8"/>
        <v>403309.5018322856</v>
      </c>
      <c r="AG26" s="118">
        <f t="shared" si="8"/>
        <v>474378.22817359364</v>
      </c>
      <c r="AH26" s="118">
        <f t="shared" si="8"/>
        <v>475103.77962625143</v>
      </c>
      <c r="AI26" s="118">
        <f t="shared" si="8"/>
        <v>449077.95879068592</v>
      </c>
      <c r="AJ26" s="118">
        <f t="shared" si="8"/>
        <v>476550.76826240565</v>
      </c>
      <c r="AK26" s="118">
        <f t="shared" si="8"/>
        <v>477272.21063200996</v>
      </c>
      <c r="AL26" s="118">
        <f t="shared" si="8"/>
        <v>475317.28848519851</v>
      </c>
      <c r="AM26" s="118">
        <f t="shared" si="8"/>
        <v>478711.00440278056</v>
      </c>
      <c r="AN26" s="118">
        <f t="shared" si="8"/>
        <v>479428.36096068379</v>
      </c>
      <c r="AO26" s="118">
        <f t="shared" si="8"/>
        <v>98930.976114579535</v>
      </c>
      <c r="AP26" s="118">
        <f t="shared" si="8"/>
        <v>474351.89794348122</v>
      </c>
      <c r="AQ26" s="118">
        <f t="shared" si="8"/>
        <v>475065.191829241</v>
      </c>
      <c r="AR26" s="118">
        <f t="shared" si="8"/>
        <v>473014.63661040517</v>
      </c>
      <c r="AS26" s="118">
        <f t="shared" si="8"/>
        <v>476487.73483863316</v>
      </c>
      <c r="AT26" s="118">
        <f t="shared" si="8"/>
        <v>477196.98906075861</v>
      </c>
      <c r="AU26" s="118">
        <f t="shared" si="8"/>
        <v>450279.90181879798</v>
      </c>
      <c r="AV26" s="118">
        <f t="shared" si="8"/>
        <v>478611.47564995987</v>
      </c>
      <c r="AW26" s="118">
        <f t="shared" si="8"/>
        <v>479316.71308665397</v>
      </c>
      <c r="AX26" s="118">
        <f t="shared" si="8"/>
        <v>477258.1166565005</v>
      </c>
      <c r="AY26" s="118">
        <f t="shared" si="8"/>
        <v>480723.18888233852</v>
      </c>
      <c r="AZ26" s="118">
        <f t="shared" si="8"/>
        <v>481424.43228223588</v>
      </c>
      <c r="BA26" s="118">
        <f t="shared" si="8"/>
        <v>117389.18783103646</v>
      </c>
      <c r="BB26" s="118">
        <f t="shared" si="8"/>
        <v>506387.65098600939</v>
      </c>
      <c r="BC26" s="118">
        <f t="shared" si="8"/>
        <v>507084.92296891037</v>
      </c>
      <c r="BD26" s="118">
        <f t="shared" si="8"/>
        <v>504930.87615060568</v>
      </c>
      <c r="BE26" s="118">
        <f t="shared" si="8"/>
        <v>508475.51302543987</v>
      </c>
      <c r="BF26" s="118">
        <f t="shared" si="8"/>
        <v>509168.83608303987</v>
      </c>
      <c r="BG26" s="118">
        <f t="shared" si="8"/>
        <v>482715.54780832364</v>
      </c>
      <c r="BH26" s="118">
        <f t="shared" si="8"/>
        <v>0</v>
      </c>
      <c r="BI26" s="118">
        <f t="shared" si="8"/>
        <v>0</v>
      </c>
      <c r="BJ26" s="118">
        <f t="shared" si="8"/>
        <v>0</v>
      </c>
      <c r="BK26" s="118">
        <f t="shared" si="8"/>
        <v>0</v>
      </c>
      <c r="BL26" s="118">
        <f t="shared" si="8"/>
        <v>0</v>
      </c>
      <c r="BM26" s="118">
        <f t="shared" si="8"/>
        <v>0</v>
      </c>
      <c r="BN26" s="118">
        <f t="shared" si="8"/>
        <v>0</v>
      </c>
      <c r="BO26" s="118">
        <f t="shared" si="8"/>
        <v>0</v>
      </c>
      <c r="BP26" s="118">
        <f t="shared" si="8"/>
        <v>0</v>
      </c>
      <c r="BQ26" s="118">
        <f t="shared" si="8"/>
        <v>0</v>
      </c>
      <c r="BR26" s="118">
        <f t="shared" ref="BR26:CS26" si="9">BR18+BR22</f>
        <v>0</v>
      </c>
      <c r="BS26" s="118">
        <f t="shared" si="9"/>
        <v>0</v>
      </c>
      <c r="BT26" s="118">
        <f t="shared" si="9"/>
        <v>0</v>
      </c>
      <c r="BU26" s="118">
        <f t="shared" si="9"/>
        <v>0</v>
      </c>
      <c r="BV26" s="118">
        <f t="shared" si="9"/>
        <v>0</v>
      </c>
      <c r="BW26" s="118">
        <f t="shared" si="9"/>
        <v>0</v>
      </c>
      <c r="BX26" s="118">
        <f t="shared" si="9"/>
        <v>0</v>
      </c>
      <c r="BY26" s="118">
        <f t="shared" si="9"/>
        <v>0</v>
      </c>
      <c r="BZ26" s="118">
        <f t="shared" si="9"/>
        <v>0</v>
      </c>
      <c r="CA26" s="118">
        <f t="shared" si="9"/>
        <v>0</v>
      </c>
      <c r="CB26" s="118">
        <f t="shared" si="9"/>
        <v>0</v>
      </c>
      <c r="CC26" s="118">
        <f t="shared" si="9"/>
        <v>0</v>
      </c>
      <c r="CD26" s="118">
        <f t="shared" si="9"/>
        <v>0</v>
      </c>
      <c r="CE26" s="118">
        <f t="shared" si="9"/>
        <v>0</v>
      </c>
      <c r="CF26" s="118">
        <f t="shared" si="9"/>
        <v>0</v>
      </c>
      <c r="CG26" s="118">
        <f t="shared" si="9"/>
        <v>0</v>
      </c>
      <c r="CH26" s="118">
        <f t="shared" si="9"/>
        <v>0</v>
      </c>
      <c r="CI26" s="118">
        <f t="shared" si="9"/>
        <v>0</v>
      </c>
      <c r="CJ26" s="118">
        <f t="shared" si="9"/>
        <v>0</v>
      </c>
      <c r="CK26" s="118">
        <f t="shared" si="9"/>
        <v>0</v>
      </c>
      <c r="CL26" s="118">
        <f t="shared" si="9"/>
        <v>0</v>
      </c>
      <c r="CM26" s="118">
        <f t="shared" si="9"/>
        <v>0</v>
      </c>
      <c r="CN26" s="118">
        <f t="shared" si="9"/>
        <v>0</v>
      </c>
      <c r="CO26" s="118">
        <f t="shared" si="9"/>
        <v>0</v>
      </c>
      <c r="CP26" s="118">
        <f t="shared" si="9"/>
        <v>0</v>
      </c>
      <c r="CQ26" s="118">
        <f t="shared" si="9"/>
        <v>0</v>
      </c>
      <c r="CR26" s="118">
        <f t="shared" si="9"/>
        <v>0</v>
      </c>
      <c r="CS26" s="118">
        <f t="shared" si="9"/>
        <v>0</v>
      </c>
    </row>
    <row r="28" spans="1:97" s="15" customFormat="1" ht="19.5" thickBot="1" x14ac:dyDescent="0.35">
      <c r="B28" s="16" t="s">
        <v>256</v>
      </c>
      <c r="C28" s="39"/>
    </row>
    <row r="30" spans="1:97" x14ac:dyDescent="0.25">
      <c r="B30" s="1" t="s">
        <v>256</v>
      </c>
      <c r="C30" s="1">
        <f ca="1">SUM(E30:CS30)</f>
        <v>221370693.07692313</v>
      </c>
      <c r="L30" s="1">
        <f ca="1">(L2=Summary!$I$13)*(SUM(L18:OFFSET(L18,0,-11))/Summary!$I$14)+SUMIF('Accom_Phase Schedule'!$F$77:$F$81,L2,'Accom_Phase Schedule'!$G$77:$G$81)</f>
        <v>0</v>
      </c>
      <c r="M30" s="1">
        <f ca="1">(M2=Summary!$I$13)*(SUM(M18:OFFSET(M18,0,-11))/Summary!$I$14)+SUMIF('Accom_Phase Schedule'!$F$77:$F$81,M2,'Accom_Phase Schedule'!$G$77:$G$81)</f>
        <v>0</v>
      </c>
      <c r="N30" s="1">
        <f ca="1">(N2=Summary!$I$13)*(SUM(N18:OFFSET(N18,0,-11))/Summary!$I$14)+SUMIF('Accom_Phase Schedule'!$F$77:$F$81,N2,'Accom_Phase Schedule'!$G$77:$G$81)</f>
        <v>0</v>
      </c>
      <c r="O30" s="1">
        <f ca="1">(O2=Summary!$I$13)*(SUM(O18:OFFSET(O18,0,-11))/Summary!$I$14)+SUMIF('Accom_Phase Schedule'!$F$77:$F$81,O2,'Accom_Phase Schedule'!$G$77:$G$81)</f>
        <v>0</v>
      </c>
      <c r="P30" s="1">
        <f ca="1">(P2=Summary!$I$13)*(SUM(P18:OFFSET(P18,0,-11))/Summary!$I$14)+SUMIF('Accom_Phase Schedule'!$F$77:$F$81,P2,'Accom_Phase Schedule'!$G$77:$G$81)</f>
        <v>0</v>
      </c>
      <c r="Q30" s="1">
        <f ca="1">(Q2=Summary!$I$13)*(SUM(Q18:OFFSET(Q18,0,-11))/Summary!$I$14)+SUMIF('Accom_Phase Schedule'!$F$77:$F$81,Q2,'Accom_Phase Schedule'!$G$77:$G$81)</f>
        <v>0</v>
      </c>
      <c r="R30" s="1">
        <f ca="1">(R2=Summary!$I$13)*(SUM(R18:OFFSET(R18,0,-11))/Summary!$I$14)+SUMIF('Accom_Phase Schedule'!$F$77:$F$81,R2,'Accom_Phase Schedule'!$G$77:$G$81)</f>
        <v>0</v>
      </c>
      <c r="S30" s="1">
        <f ca="1">(S2=Summary!$I$13)*(SUM(S18:OFFSET(S18,0,-11))/Summary!$I$14)+SUMIF('Accom_Phase Schedule'!$F$77:$F$81,S2,'Accom_Phase Schedule'!$G$77:$G$81)</f>
        <v>0</v>
      </c>
      <c r="T30" s="1">
        <f ca="1">(T2=Summary!$I$13)*(SUM(T18:OFFSET(T18,0,-11))/Summary!$I$14)+SUMIF('Accom_Phase Schedule'!$F$77:$F$81,T2,'Accom_Phase Schedule'!$G$77:$G$81)</f>
        <v>0</v>
      </c>
      <c r="U30" s="1">
        <f ca="1">(U2=Summary!$I$13)*(SUM(U18:OFFSET(U18,0,-11))/Summary!$I$14)+SUMIF('Accom_Phase Schedule'!$F$77:$F$81,U2,'Accom_Phase Schedule'!$G$77:$G$81)</f>
        <v>0</v>
      </c>
      <c r="V30" s="1">
        <f ca="1">(V2=Summary!$I$13)*(SUM(V18:OFFSET(V18,0,-11))/Summary!$I$14)+SUMIF('Accom_Phase Schedule'!$F$77:$F$81,V2,'Accom_Phase Schedule'!$G$77:$G$81)</f>
        <v>0</v>
      </c>
      <c r="W30" s="1">
        <f ca="1">(W2=Summary!$I$13)*(SUM(W18:OFFSET(W18,0,-11))/Summary!$I$14)+SUMIF('Accom_Phase Schedule'!$F$77:$F$81,W2,'Accom_Phase Schedule'!$G$77:$G$81)</f>
        <v>0</v>
      </c>
      <c r="X30" s="1">
        <f ca="1">(X2=Summary!$I$13)*(SUM(X18:OFFSET(X18,0,-11))/Summary!$I$14)+SUMIF('Accom_Phase Schedule'!$F$77:$F$81,X2,'Accom_Phase Schedule'!$G$77:$G$81)</f>
        <v>0</v>
      </c>
      <c r="Y30" s="1">
        <f ca="1">(Y2=Summary!$I$13)*(SUM(Y18:OFFSET(Y18,0,-11))/Summary!$I$14)+SUMIF('Accom_Phase Schedule'!$F$77:$F$81,Y2,'Accom_Phase Schedule'!$G$77:$G$81)</f>
        <v>0</v>
      </c>
      <c r="Z30" s="1">
        <f ca="1">(Z2=Summary!$I$13)*(SUM(Z18:OFFSET(Z18,0,-11))/Summary!$I$14)+SUMIF('Accom_Phase Schedule'!$F$77:$F$81,Z2,'Accom_Phase Schedule'!$G$77:$G$81)</f>
        <v>0</v>
      </c>
      <c r="AA30" s="1">
        <f ca="1">(AA2=Summary!$I$13)*(SUM(AA18:OFFSET(AA18,0,-11))/Summary!$I$14)+SUMIF('Accom_Phase Schedule'!$F$77:$F$81,AA2,'Accom_Phase Schedule'!$G$77:$G$81)</f>
        <v>0</v>
      </c>
      <c r="AB30" s="1">
        <f ca="1">(AB2=Summary!$I$13)*(SUM(AB18:OFFSET(AB18,0,-11))/Summary!$I$14)+SUMIF('Accom_Phase Schedule'!$F$77:$F$81,AB2,'Accom_Phase Schedule'!$G$77:$G$81)</f>
        <v>0</v>
      </c>
      <c r="AC30" s="1">
        <f ca="1">(AC2=Summary!$I$13)*(SUM(AC18:OFFSET(AC18,0,-11))/Summary!$I$14)+SUMIF('Accom_Phase Schedule'!$F$77:$F$81,AC2,'Accom_Phase Schedule'!$G$77:$G$81)</f>
        <v>0</v>
      </c>
      <c r="AD30" s="1">
        <f ca="1">(AD2=Summary!$I$13)*(SUM(AD18:OFFSET(AD18,0,-11))/Summary!$I$14)+SUMIF('Accom_Phase Schedule'!$F$77:$F$81,AD2,'Accom_Phase Schedule'!$G$77:$G$81)</f>
        <v>0</v>
      </c>
      <c r="AE30" s="1">
        <f ca="1">(AE2=Summary!$I$13)*(SUM(AE18:OFFSET(AE18,0,-11))/Summary!$I$14)+SUMIF('Accom_Phase Schedule'!$F$77:$F$81,AE2,'Accom_Phase Schedule'!$G$77:$G$81)</f>
        <v>0</v>
      </c>
      <c r="AF30" s="1">
        <f ca="1">(AF2=Summary!$I$13)*(SUM(AF18:OFFSET(AF18,0,-11))/Summary!$I$14)+SUMIF('Accom_Phase Schedule'!$F$77:$F$81,AF2,'Accom_Phase Schedule'!$G$77:$G$81)</f>
        <v>0</v>
      </c>
      <c r="AG30" s="1">
        <f ca="1">(AG2=Summary!$I$13)*(SUM(AG18:OFFSET(AG18,0,-11))/Summary!$I$14)+SUMIF('Accom_Phase Schedule'!$F$77:$F$81,AG2,'Accom_Phase Schedule'!$G$77:$G$81)</f>
        <v>0</v>
      </c>
      <c r="AH30" s="1">
        <f ca="1">(AH2=Summary!$I$13)*(SUM(AH18:OFFSET(AH18,0,-11))/Summary!$I$14)+SUMIF('Accom_Phase Schedule'!$F$77:$F$81,AH2,'Accom_Phase Schedule'!$G$77:$G$81)</f>
        <v>0</v>
      </c>
      <c r="AI30" s="1">
        <f ca="1">(AI2=Summary!$I$13)*(SUM(AI18:OFFSET(AI18,0,-11))/Summary!$I$14)+SUMIF('Accom_Phase Schedule'!$F$77:$F$81,AI2,'Accom_Phase Schedule'!$G$77:$G$81)</f>
        <v>0</v>
      </c>
      <c r="AJ30" s="1">
        <f ca="1">(AJ2=Summary!$I$13)*(SUM(AJ18:OFFSET(AJ18,0,-11))/Summary!$I$14)+SUMIF('Accom_Phase Schedule'!$F$77:$F$81,AJ2,'Accom_Phase Schedule'!$G$77:$G$81)</f>
        <v>0</v>
      </c>
      <c r="AK30" s="1">
        <f ca="1">(AK2=Summary!$I$13)*(SUM(AK18:OFFSET(AK18,0,-11))/Summary!$I$14)+SUMIF('Accom_Phase Schedule'!$F$77:$F$81,AK2,'Accom_Phase Schedule'!$G$77:$G$81)</f>
        <v>0</v>
      </c>
      <c r="AL30" s="1">
        <f ca="1">(AL2=Summary!$I$13)*(SUM(AL18:OFFSET(AL18,0,-11))/Summary!$I$14)+SUMIF('Accom_Phase Schedule'!$F$77:$F$81,AL2,'Accom_Phase Schedule'!$G$77:$G$81)</f>
        <v>0</v>
      </c>
      <c r="AM30" s="1">
        <f ca="1">(AM2=Summary!$I$13)*(SUM(AM18:OFFSET(AM18,0,-11))/Summary!$I$14)+SUMIF('Accom_Phase Schedule'!$F$77:$F$81,AM2,'Accom_Phase Schedule'!$G$77:$G$81)</f>
        <v>0</v>
      </c>
      <c r="AN30" s="1">
        <f ca="1">(AN2=Summary!$I$13)*(SUM(AN18:OFFSET(AN18,0,-11))/Summary!$I$14)+SUMIF('Accom_Phase Schedule'!$F$77:$F$81,AN2,'Accom_Phase Schedule'!$G$77:$G$81)</f>
        <v>0</v>
      </c>
      <c r="AO30" s="1">
        <f ca="1">(AO2=Summary!$I$13)*(SUM(AO18:OFFSET(AO18,0,-11))/Summary!$I$14)+SUMIF('Accom_Phase Schedule'!$F$77:$F$81,AO2,'Accom_Phase Schedule'!$G$77:$G$81)</f>
        <v>0</v>
      </c>
      <c r="AP30" s="1">
        <f ca="1">(AP2=Summary!$I$13)*(SUM(AP18:OFFSET(AP18,0,-11))/Summary!$I$14)+SUMIF('Accom_Phase Schedule'!$F$77:$F$81,AP2,'Accom_Phase Schedule'!$G$77:$G$81)</f>
        <v>0</v>
      </c>
      <c r="AQ30" s="1">
        <f ca="1">(AQ2=Summary!$I$13)*(SUM(AQ18:OFFSET(AQ18,0,-11))/Summary!$I$14)+SUMIF('Accom_Phase Schedule'!$F$77:$F$81,AQ2,'Accom_Phase Schedule'!$G$77:$G$81)</f>
        <v>0</v>
      </c>
      <c r="AR30" s="1">
        <f ca="1">(AR2=Summary!$I$13)*(SUM(AR18:OFFSET(AR18,0,-11))/Summary!$I$14)+SUMIF('Accom_Phase Schedule'!$F$77:$F$81,AR2,'Accom_Phase Schedule'!$G$77:$G$81)</f>
        <v>0</v>
      </c>
      <c r="AS30" s="1">
        <f ca="1">(AS2=Summary!$I$13)*(SUM(AS18:OFFSET(AS18,0,-11))/Summary!$I$14)+SUMIF('Accom_Phase Schedule'!$F$77:$F$81,AS2,'Accom_Phase Schedule'!$G$77:$G$81)</f>
        <v>0</v>
      </c>
      <c r="AT30" s="1">
        <f ca="1">(AT2=Summary!$I$13)*(SUM(AT18:OFFSET(AT18,0,-11))/Summary!$I$14)+SUMIF('Accom_Phase Schedule'!$F$77:$F$81,AT2,'Accom_Phase Schedule'!$G$77:$G$81)</f>
        <v>0</v>
      </c>
      <c r="AU30" s="1">
        <f ca="1">(AU2=Summary!$I$13)*(SUM(AU18:OFFSET(AU18,0,-11))/Summary!$I$14)+SUMIF('Accom_Phase Schedule'!$F$77:$F$81,AU2,'Accom_Phase Schedule'!$G$77:$G$81)</f>
        <v>0</v>
      </c>
      <c r="AV30" s="1">
        <f ca="1">(AV2=Summary!$I$13)*(SUM(AV18:OFFSET(AV18,0,-11))/Summary!$I$14)+SUMIF('Accom_Phase Schedule'!$F$77:$F$81,AV2,'Accom_Phase Schedule'!$G$77:$G$81)</f>
        <v>0</v>
      </c>
      <c r="AW30" s="1">
        <f ca="1">(AW2=Summary!$I$13)*(SUM(AW18:OFFSET(AW18,0,-11))/Summary!$I$14)+SUMIF('Accom_Phase Schedule'!$F$77:$F$81,AW2,'Accom_Phase Schedule'!$G$77:$G$81)</f>
        <v>0</v>
      </c>
      <c r="AX30" s="1">
        <f ca="1">(AX2=Summary!$I$13)*(SUM(AX18:OFFSET(AX18,0,-11))/Summary!$I$14)+SUMIF('Accom_Phase Schedule'!$F$77:$F$81,AX2,'Accom_Phase Schedule'!$G$77:$G$81)</f>
        <v>0</v>
      </c>
      <c r="AY30" s="1">
        <f ca="1">(AY2=Summary!$I$13)*(SUM(AY18:OFFSET(AY18,0,-11))/Summary!$I$14)+SUMIF('Accom_Phase Schedule'!$F$77:$F$81,AY2,'Accom_Phase Schedule'!$G$77:$G$81)</f>
        <v>0</v>
      </c>
      <c r="AZ30" s="1">
        <f ca="1">(AZ2=Summary!$I$13)*(SUM(AZ18:OFFSET(AZ18,0,-11))/Summary!$I$14)+SUMIF('Accom_Phase Schedule'!$F$77:$F$81,AZ2,'Accom_Phase Schedule'!$G$77:$G$81)</f>
        <v>0</v>
      </c>
      <c r="BA30" s="1">
        <f ca="1">(BA2=Summary!$I$13)*(SUM(BA18:OFFSET(BA18,0,-11))/Summary!$I$14)+SUMIF('Accom_Phase Schedule'!$F$77:$F$81,BA2,'Accom_Phase Schedule'!$G$77:$G$81)</f>
        <v>0</v>
      </c>
      <c r="BB30" s="1">
        <f ca="1">(BB2=Summary!$I$13)*(SUM(BB18:OFFSET(BB18,0,-11))/Summary!$I$14)+SUMIF('Accom_Phase Schedule'!$F$77:$F$81,BB2,'Accom_Phase Schedule'!$G$77:$G$81)</f>
        <v>0</v>
      </c>
      <c r="BC30" s="1">
        <f ca="1">(BC2=Summary!$I$13)*(SUM(BC18:OFFSET(BC18,0,-11))/Summary!$I$14)+SUMIF('Accom_Phase Schedule'!$F$77:$F$81,BC2,'Accom_Phase Schedule'!$G$77:$G$81)</f>
        <v>0</v>
      </c>
      <c r="BD30" s="1">
        <f ca="1">(BD2=Summary!$I$13)*(SUM(BD18:OFFSET(BD18,0,-11))/Summary!$I$14)+SUMIF('Accom_Phase Schedule'!$F$77:$F$81,BD2,'Accom_Phase Schedule'!$G$77:$G$81)</f>
        <v>0</v>
      </c>
      <c r="BE30" s="1">
        <f ca="1">(BE2=Summary!$I$13)*(SUM(BE18:OFFSET(BE18,0,-11))/Summary!$I$14)+SUMIF('Accom_Phase Schedule'!$F$77:$F$81,BE2,'Accom_Phase Schedule'!$G$77:$G$81)</f>
        <v>0</v>
      </c>
      <c r="BF30" s="1">
        <f ca="1">(BF2=Summary!$I$13)*(SUM(BF18:OFFSET(BF18,0,-11))/Summary!$I$14)+SUMIF('Accom_Phase Schedule'!$F$77:$F$81,BF2,'Accom_Phase Schedule'!$G$77:$G$81)</f>
        <v>0</v>
      </c>
      <c r="BG30" s="1">
        <f ca="1">(BG2=Summary!$I$13)*(SUM(BG18:OFFSET(BG18,0,-11))/Summary!$I$14)+SUMIF('Accom_Phase Schedule'!$F$77:$F$81,BG2,'Accom_Phase Schedule'!$G$77:$G$81)</f>
        <v>221370693.07692313</v>
      </c>
      <c r="BH30" s="1">
        <f ca="1">(BH2=Summary!$I$13)*(SUM(BH18:OFFSET(BH18,0,-11))/Summary!$I$14)+SUMIF('Accom_Phase Schedule'!$F$77:$F$81,BH2,'Accom_Phase Schedule'!$G$77:$G$81)</f>
        <v>0</v>
      </c>
      <c r="BI30" s="1">
        <f ca="1">(BI2=Summary!$I$13)*(SUM(BI18:OFFSET(BI18,0,-11))/Summary!$I$14)+SUMIF('Accom_Phase Schedule'!$F$77:$F$81,BI2,'Accom_Phase Schedule'!$G$77:$G$81)</f>
        <v>0</v>
      </c>
      <c r="BJ30" s="1">
        <f ca="1">(BJ2=Summary!$I$13)*(SUM(BJ18:OFFSET(BJ18,0,-11))/Summary!$I$14)+SUMIF('Accom_Phase Schedule'!$F$77:$F$81,BJ2,'Accom_Phase Schedule'!$G$77:$G$81)</f>
        <v>0</v>
      </c>
      <c r="BK30" s="1">
        <f ca="1">(BK2=Summary!$I$13)*(SUM(BK18:OFFSET(BK18,0,-11))/Summary!$I$14)+SUMIF('Accom_Phase Schedule'!$F$77:$F$81,BK2,'Accom_Phase Schedule'!$G$77:$G$81)</f>
        <v>0</v>
      </c>
      <c r="BL30" s="1">
        <f ca="1">(BL2=Summary!$I$13)*(SUM(BL18:OFFSET(BL18,0,-11))/Summary!$I$14)+SUMIF('Accom_Phase Schedule'!$F$77:$F$81,BL2,'Accom_Phase Schedule'!$G$77:$G$81)</f>
        <v>0</v>
      </c>
      <c r="BM30" s="1">
        <f ca="1">(BM2=Summary!$I$13)*(SUM(BM18:OFFSET(BM18,0,-11))/Summary!$I$14)+SUMIF('Accom_Phase Schedule'!$F$77:$F$81,BM2,'Accom_Phase Schedule'!$G$77:$G$81)</f>
        <v>0</v>
      </c>
      <c r="BN30" s="1">
        <f ca="1">(BN2=Summary!$I$13)*(SUM(BN18:OFFSET(BN18,0,-11))/Summary!$I$14)+SUMIF('Accom_Phase Schedule'!$F$77:$F$81,BN2,'Accom_Phase Schedule'!$G$77:$G$81)</f>
        <v>0</v>
      </c>
      <c r="BO30" s="1">
        <f ca="1">(BO2=Summary!$I$13)*(SUM(BO18:OFFSET(BO18,0,-11))/Summary!$I$14)+SUMIF('Accom_Phase Schedule'!$F$77:$F$81,BO2,'Accom_Phase Schedule'!$G$77:$G$81)</f>
        <v>0</v>
      </c>
      <c r="BP30" s="1">
        <f ca="1">(BP2=Summary!$I$13)*(SUM(BP18:OFFSET(BP18,0,-11))/Summary!$I$14)+SUMIF('Accom_Phase Schedule'!$F$77:$F$81,BP2,'Accom_Phase Schedule'!$G$77:$G$81)</f>
        <v>0</v>
      </c>
      <c r="BQ30" s="1">
        <f ca="1">(BQ2=Summary!$I$13)*(SUM(BQ18:OFFSET(BQ18,0,-11))/Summary!$I$14)+SUMIF('Accom_Phase Schedule'!$F$77:$F$81,BQ2,'Accom_Phase Schedule'!$G$77:$G$81)</f>
        <v>0</v>
      </c>
      <c r="BR30" s="1">
        <f ca="1">(BR2=Summary!$I$13)*(SUM(BR18:OFFSET(BR18,0,-11))/Summary!$I$14)+SUMIF('Accom_Phase Schedule'!$F$77:$F$81,BR2,'Accom_Phase Schedule'!$G$77:$G$81)</f>
        <v>0</v>
      </c>
      <c r="BS30" s="1">
        <f ca="1">(BS2=Summary!$I$13)*(SUM(BS18:OFFSET(BS18,0,-11))/Summary!$I$14)+SUMIF('Accom_Phase Schedule'!$F$77:$F$81,BS2,'Accom_Phase Schedule'!$G$77:$G$81)</f>
        <v>0</v>
      </c>
      <c r="BT30" s="1">
        <f ca="1">(BT2=Summary!$I$13)*(SUM(BT18:OFFSET(BT18,0,-11))/Summary!$I$14)+SUMIF('Accom_Phase Schedule'!$F$77:$F$81,BT2,'Accom_Phase Schedule'!$G$77:$G$81)</f>
        <v>0</v>
      </c>
      <c r="BU30" s="1">
        <f ca="1">(BU2=Summary!$I$13)*(SUM(BU18:OFFSET(BU18,0,-11))/Summary!$I$14)+SUMIF('Accom_Phase Schedule'!$F$77:$F$81,BU2,'Accom_Phase Schedule'!$G$77:$G$81)</f>
        <v>0</v>
      </c>
      <c r="BV30" s="1">
        <f ca="1">(BV2=Summary!$I$13)*(SUM(BV18:OFFSET(BV18,0,-11))/Summary!$I$14)+SUMIF('Accom_Phase Schedule'!$F$77:$F$81,BV2,'Accom_Phase Schedule'!$G$77:$G$81)</f>
        <v>0</v>
      </c>
      <c r="BW30" s="1">
        <f ca="1">(BW2=Summary!$I$13)*(SUM(BW18:OFFSET(BW18,0,-11))/Summary!$I$14)+SUMIF('Accom_Phase Schedule'!$F$77:$F$81,BW2,'Accom_Phase Schedule'!$G$77:$G$81)</f>
        <v>0</v>
      </c>
      <c r="BX30" s="1">
        <f ca="1">(BX2=Summary!$I$13)*(SUM(BX18:OFFSET(BX18,0,-11))/Summary!$I$14)+SUMIF('Accom_Phase Schedule'!$F$77:$F$81,BX2,'Accom_Phase Schedule'!$G$77:$G$81)</f>
        <v>0</v>
      </c>
      <c r="BY30" s="1">
        <f ca="1">(BY2=Summary!$I$13)*(SUM(BY18:OFFSET(BY18,0,-11))/Summary!$I$14)+SUMIF('Accom_Phase Schedule'!$F$77:$F$81,BY2,'Accom_Phase Schedule'!$G$77:$G$81)</f>
        <v>0</v>
      </c>
      <c r="BZ30" s="1">
        <f ca="1">(BZ2=Summary!$I$13)*(SUM(BZ18:OFFSET(BZ18,0,-11))/Summary!$I$14)+SUMIF('Accom_Phase Schedule'!$F$77:$F$81,BZ2,'Accom_Phase Schedule'!$G$77:$G$81)</f>
        <v>0</v>
      </c>
      <c r="CA30" s="1">
        <f ca="1">(CA2=Summary!$I$13)*(SUM(CA18:OFFSET(CA18,0,-11))/Summary!$I$14)+SUMIF('Accom_Phase Schedule'!$F$77:$F$81,CA2,'Accom_Phase Schedule'!$G$77:$G$81)</f>
        <v>0</v>
      </c>
      <c r="CB30" s="1">
        <f ca="1">(CB2=Summary!$I$13)*(SUM(CB18:OFFSET(CB18,0,-11))/Summary!$I$14)+SUMIF('Accom_Phase Schedule'!$F$77:$F$81,CB2,'Accom_Phase Schedule'!$G$77:$G$81)</f>
        <v>0</v>
      </c>
      <c r="CC30" s="1">
        <f ca="1">(CC2=Summary!$I$13)*(SUM(CC18:OFFSET(CC18,0,-11))/Summary!$I$14)+SUMIF('Accom_Phase Schedule'!$F$77:$F$81,CC2,'Accom_Phase Schedule'!$G$77:$G$81)</f>
        <v>0</v>
      </c>
      <c r="CD30" s="1">
        <f ca="1">(CD2=Summary!$I$13)*(SUM(CD18:OFFSET(CD18,0,-11))/Summary!$I$14)+SUMIF('Accom_Phase Schedule'!$F$77:$F$81,CD2,'Accom_Phase Schedule'!$G$77:$G$81)</f>
        <v>0</v>
      </c>
      <c r="CE30" s="1">
        <f ca="1">(CE2=Summary!$I$13)*(SUM(CE18:OFFSET(CE18,0,-11))/Summary!$I$14)+SUMIF('Accom_Phase Schedule'!$F$77:$F$81,CE2,'Accom_Phase Schedule'!$G$77:$G$81)</f>
        <v>0</v>
      </c>
      <c r="CF30" s="1">
        <f ca="1">(CF2=Summary!$I$13)*(SUM(CF18:OFFSET(CF18,0,-11))/Summary!$I$14)+SUMIF('Accom_Phase Schedule'!$F$77:$F$81,CF2,'Accom_Phase Schedule'!$G$77:$G$81)</f>
        <v>0</v>
      </c>
      <c r="CG30" s="1">
        <f ca="1">(CG2=Summary!$I$13)*(SUM(CG18:OFFSET(CG18,0,-11))/Summary!$I$14)+SUMIF('Accom_Phase Schedule'!$F$77:$F$81,CG2,'Accom_Phase Schedule'!$G$77:$G$81)</f>
        <v>0</v>
      </c>
      <c r="CH30" s="1">
        <f ca="1">(CH2=Summary!$I$13)*(SUM(CH18:OFFSET(CH18,0,-11))/Summary!$I$14)+SUMIF('Accom_Phase Schedule'!$F$77:$F$81,CH2,'Accom_Phase Schedule'!$G$77:$G$81)</f>
        <v>0</v>
      </c>
      <c r="CI30" s="1">
        <f ca="1">(CI2=Summary!$I$13)*(SUM(CI18:OFFSET(CI18,0,-11))/Summary!$I$14)+SUMIF('Accom_Phase Schedule'!$F$77:$F$81,CI2,'Accom_Phase Schedule'!$G$77:$G$81)</f>
        <v>0</v>
      </c>
      <c r="CJ30" s="1">
        <f ca="1">(CJ2=Summary!$I$13)*(SUM(CJ18:OFFSET(CJ18,0,-11))/Summary!$I$14)+SUMIF('Accom_Phase Schedule'!$F$77:$F$81,CJ2,'Accom_Phase Schedule'!$G$77:$G$81)</f>
        <v>0</v>
      </c>
      <c r="CK30" s="1">
        <f ca="1">(CK2=Summary!$I$13)*(SUM(CK18:OFFSET(CK18,0,-11))/Summary!$I$14)+SUMIF('Accom_Phase Schedule'!$F$77:$F$81,CK2,'Accom_Phase Schedule'!$G$77:$G$81)</f>
        <v>0</v>
      </c>
      <c r="CL30" s="1">
        <f ca="1">(CL2=Summary!$I$13)*(SUM(CL18:OFFSET(CL18,0,-11))/Summary!$I$14)+SUMIF('Accom_Phase Schedule'!$F$77:$F$81,CL2,'Accom_Phase Schedule'!$G$77:$G$81)</f>
        <v>0</v>
      </c>
      <c r="CM30" s="1">
        <f ca="1">(CM2=Summary!$I$13)*(SUM(CM18:OFFSET(CM18,0,-11))/Summary!$I$14)+SUMIF('Accom_Phase Schedule'!$F$77:$F$81,CM2,'Accom_Phase Schedule'!$G$77:$G$81)</f>
        <v>0</v>
      </c>
      <c r="CN30" s="1">
        <f ca="1">(CN2=Summary!$I$13)*(SUM(CN18:OFFSET(CN18,0,-11))/Summary!$I$14)+SUMIF('Accom_Phase Schedule'!$F$77:$F$81,CN2,'Accom_Phase Schedule'!$G$77:$G$81)</f>
        <v>0</v>
      </c>
      <c r="CO30" s="1">
        <f ca="1">(CO2=Summary!$I$13)*(SUM(CO18:OFFSET(CO18,0,-11))/Summary!$I$14)+SUMIF('Accom_Phase Schedule'!$F$77:$F$81,CO2,'Accom_Phase Schedule'!$G$77:$G$81)</f>
        <v>0</v>
      </c>
      <c r="CP30" s="1">
        <f ca="1">(CP2=Summary!$I$13)*(SUM(CP18:OFFSET(CP18,0,-11))/Summary!$I$14)+SUMIF('Accom_Phase Schedule'!$F$77:$F$81,CP2,'Accom_Phase Schedule'!$G$77:$G$81)</f>
        <v>0</v>
      </c>
      <c r="CQ30" s="1">
        <f ca="1">(CQ2=Summary!$I$13)*(SUM(CQ18:OFFSET(CQ18,0,-11))/Summary!$I$14)+SUMIF('Accom_Phase Schedule'!$F$77:$F$81,CQ2,'Accom_Phase Schedule'!$G$77:$G$81)</f>
        <v>0</v>
      </c>
      <c r="CR30" s="1">
        <f ca="1">(CR2=Summary!$I$13)*(SUM(CR18:OFFSET(CR18,0,-11))/Summary!$I$14)+SUMIF('Accom_Phase Schedule'!$F$77:$F$81,CR2,'Accom_Phase Schedule'!$G$77:$G$81)</f>
        <v>0</v>
      </c>
      <c r="CS30" s="1">
        <f ca="1">(CS2=Summary!$I$13)*(SUM(CS18:OFFSET(CS18,0,-11))/Summary!$I$14)+SUMIF('Accom_Phase Schedule'!$F$77:$F$81,CS2,'Accom_Phase Schedule'!$G$77:$G$81)</f>
        <v>0</v>
      </c>
    </row>
    <row r="31" spans="1:97" x14ac:dyDescent="0.25">
      <c r="B31" s="1" t="s">
        <v>292</v>
      </c>
      <c r="C31" s="1">
        <f ca="1">SUM(E31:CS31)</f>
        <v>-4427413.8615384623</v>
      </c>
      <c r="F31" s="1">
        <f>F30*-Summary!$H$32</f>
        <v>0</v>
      </c>
      <c r="G31" s="1">
        <f>G30*-Summary!$H$32</f>
        <v>0</v>
      </c>
      <c r="H31" s="1">
        <f>H30*-Summary!$H$32</f>
        <v>0</v>
      </c>
      <c r="I31" s="1">
        <f>I30*-Summary!$H$32</f>
        <v>0</v>
      </c>
      <c r="J31" s="1">
        <f>J30*-Summary!$H$32</f>
        <v>0</v>
      </c>
      <c r="K31" s="1">
        <f>K30*-Summary!$H$32</f>
        <v>0</v>
      </c>
      <c r="L31" s="1">
        <f ca="1">L30*-Summary!$H$32</f>
        <v>0</v>
      </c>
      <c r="M31" s="1">
        <f ca="1">M30*-Summary!$H$32</f>
        <v>0</v>
      </c>
      <c r="N31" s="1">
        <f ca="1">N30*-Summary!$H$32</f>
        <v>0</v>
      </c>
      <c r="O31" s="1">
        <f ca="1">O30*-Summary!$H$32</f>
        <v>0</v>
      </c>
      <c r="P31" s="1">
        <f ca="1">P30*-Summary!$H$32</f>
        <v>0</v>
      </c>
      <c r="Q31" s="1">
        <f ca="1">Q30*-Summary!$H$32</f>
        <v>0</v>
      </c>
      <c r="R31" s="1">
        <f ca="1">R30*-Summary!$H$32</f>
        <v>0</v>
      </c>
      <c r="S31" s="1">
        <f ca="1">S30*-Summary!$H$32</f>
        <v>0</v>
      </c>
      <c r="T31" s="1">
        <f ca="1">T30*-Summary!$H$32</f>
        <v>0</v>
      </c>
      <c r="U31" s="1">
        <f ca="1">U30*-Summary!$H$32</f>
        <v>0</v>
      </c>
      <c r="V31" s="1">
        <f ca="1">V30*-Summary!$H$32</f>
        <v>0</v>
      </c>
      <c r="W31" s="1">
        <f ca="1">W30*-Summary!$H$32</f>
        <v>0</v>
      </c>
      <c r="X31" s="1">
        <f ca="1">X30*-Summary!$H$32</f>
        <v>0</v>
      </c>
      <c r="Y31" s="1">
        <f ca="1">Y30*-Summary!$H$32</f>
        <v>0</v>
      </c>
      <c r="Z31" s="1">
        <f ca="1">Z30*-Summary!$H$32</f>
        <v>0</v>
      </c>
      <c r="AA31" s="1">
        <f ca="1">AA30*-Summary!$H$32</f>
        <v>0</v>
      </c>
      <c r="AB31" s="1">
        <f ca="1">AB30*-Summary!$H$32</f>
        <v>0</v>
      </c>
      <c r="AC31" s="1">
        <f ca="1">AC30*-Summary!$H$32</f>
        <v>0</v>
      </c>
      <c r="AD31" s="1">
        <f ca="1">AD30*-Summary!$H$32</f>
        <v>0</v>
      </c>
      <c r="AE31" s="1">
        <f ca="1">AE30*-Summary!$H$32</f>
        <v>0</v>
      </c>
      <c r="AF31" s="1">
        <f ca="1">AF30*-Summary!$H$32</f>
        <v>0</v>
      </c>
      <c r="AG31" s="1">
        <f ca="1">AG30*-Summary!$H$32</f>
        <v>0</v>
      </c>
      <c r="AH31" s="1">
        <f ca="1">AH30*-Summary!$H$32</f>
        <v>0</v>
      </c>
      <c r="AI31" s="1">
        <f ca="1">AI30*-Summary!$H$32</f>
        <v>0</v>
      </c>
      <c r="AJ31" s="1">
        <f ca="1">AJ30*-Summary!$H$32</f>
        <v>0</v>
      </c>
      <c r="AK31" s="1">
        <f ca="1">AK30*-Summary!$H$32</f>
        <v>0</v>
      </c>
      <c r="AL31" s="1">
        <f ca="1">AL30*-Summary!$H$32</f>
        <v>0</v>
      </c>
      <c r="AM31" s="1">
        <f ca="1">AM30*-Summary!$H$32</f>
        <v>0</v>
      </c>
      <c r="AN31" s="1">
        <f ca="1">AN30*-Summary!$H$32</f>
        <v>0</v>
      </c>
      <c r="AO31" s="1">
        <f ca="1">AO30*-Summary!$H$32</f>
        <v>0</v>
      </c>
      <c r="AP31" s="1">
        <f ca="1">AP30*-Summary!$H$32</f>
        <v>0</v>
      </c>
      <c r="AQ31" s="1">
        <f ca="1">AQ30*-Summary!$H$32</f>
        <v>0</v>
      </c>
      <c r="AR31" s="1">
        <f ca="1">AR30*-Summary!$H$32</f>
        <v>0</v>
      </c>
      <c r="AS31" s="1">
        <f ca="1">AS30*-Summary!$H$32</f>
        <v>0</v>
      </c>
      <c r="AT31" s="1">
        <f ca="1">AT30*-Summary!$H$32</f>
        <v>0</v>
      </c>
      <c r="AU31" s="1">
        <f ca="1">AU30*-Summary!$H$32</f>
        <v>0</v>
      </c>
      <c r="AV31" s="1">
        <f ca="1">AV30*-Summary!$H$32</f>
        <v>0</v>
      </c>
      <c r="AW31" s="1">
        <f ca="1">AW30*-Summary!$H$32</f>
        <v>0</v>
      </c>
      <c r="AX31" s="1">
        <f ca="1">AX30*-Summary!$H$32</f>
        <v>0</v>
      </c>
      <c r="AY31" s="1">
        <f ca="1">AY30*-Summary!$H$32</f>
        <v>0</v>
      </c>
      <c r="AZ31" s="1">
        <f ca="1">AZ30*-Summary!$H$32</f>
        <v>0</v>
      </c>
      <c r="BA31" s="1">
        <f ca="1">BA30*-Summary!$H$32</f>
        <v>0</v>
      </c>
      <c r="BB31" s="1">
        <f ca="1">BB30*-Summary!$H$32</f>
        <v>0</v>
      </c>
      <c r="BC31" s="1">
        <f ca="1">BC30*-Summary!$H$32</f>
        <v>0</v>
      </c>
      <c r="BD31" s="1">
        <f ca="1">BD30*-Summary!$H$32</f>
        <v>0</v>
      </c>
      <c r="BE31" s="1">
        <f ca="1">BE30*-Summary!$H$32</f>
        <v>0</v>
      </c>
      <c r="BF31" s="1">
        <f ca="1">BF30*-Summary!$H$32</f>
        <v>0</v>
      </c>
      <c r="BG31" s="1">
        <f ca="1">BG30*-Summary!$H$32</f>
        <v>-4427413.8615384623</v>
      </c>
      <c r="BH31" s="1">
        <f ca="1">BH30*-Summary!$H$32</f>
        <v>0</v>
      </c>
      <c r="BI31" s="1">
        <f ca="1">BI30*-Summary!$H$32</f>
        <v>0</v>
      </c>
      <c r="BJ31" s="1">
        <f ca="1">BJ30*-Summary!$H$32</f>
        <v>0</v>
      </c>
      <c r="BK31" s="1">
        <f ca="1">BK30*-Summary!$H$32</f>
        <v>0</v>
      </c>
      <c r="BL31" s="1">
        <f ca="1">BL30*-Summary!$H$32</f>
        <v>0</v>
      </c>
      <c r="BM31" s="1">
        <f ca="1">BM30*-Summary!$H$32</f>
        <v>0</v>
      </c>
      <c r="BN31" s="1">
        <f ca="1">BN30*-Summary!$H$32</f>
        <v>0</v>
      </c>
      <c r="BO31" s="1">
        <f ca="1">BO30*-Summary!$H$32</f>
        <v>0</v>
      </c>
      <c r="BP31" s="1">
        <f ca="1">BP30*-Summary!$H$32</f>
        <v>0</v>
      </c>
      <c r="BQ31" s="1">
        <f ca="1">BQ30*-Summary!$H$32</f>
        <v>0</v>
      </c>
      <c r="BR31" s="1">
        <f ca="1">BR30*-Summary!$H$32</f>
        <v>0</v>
      </c>
      <c r="BS31" s="1">
        <f ca="1">BS30*-Summary!$H$32</f>
        <v>0</v>
      </c>
      <c r="BT31" s="1">
        <f ca="1">BT30*-Summary!$H$32</f>
        <v>0</v>
      </c>
      <c r="BU31" s="1">
        <f ca="1">BU30*-Summary!$H$32</f>
        <v>0</v>
      </c>
      <c r="BV31" s="1">
        <f ca="1">BV30*-Summary!$H$32</f>
        <v>0</v>
      </c>
      <c r="BW31" s="1">
        <f ca="1">BW30*-Summary!$H$32</f>
        <v>0</v>
      </c>
      <c r="BX31" s="1">
        <f ca="1">BX30*-Summary!$H$32</f>
        <v>0</v>
      </c>
      <c r="BY31" s="1">
        <f ca="1">BY30*-Summary!$H$32</f>
        <v>0</v>
      </c>
      <c r="BZ31" s="1">
        <f ca="1">BZ30*-Summary!$H$32</f>
        <v>0</v>
      </c>
      <c r="CA31" s="1">
        <f ca="1">CA30*-Summary!$H$32</f>
        <v>0</v>
      </c>
      <c r="CB31" s="1">
        <f ca="1">CB30*-Summary!$H$32</f>
        <v>0</v>
      </c>
      <c r="CC31" s="1">
        <f ca="1">CC30*-Summary!$H$32</f>
        <v>0</v>
      </c>
      <c r="CD31" s="1">
        <f ca="1">CD30*-Summary!$H$32</f>
        <v>0</v>
      </c>
      <c r="CE31" s="1">
        <f ca="1">CE30*-Summary!$H$32</f>
        <v>0</v>
      </c>
      <c r="CF31" s="1">
        <f ca="1">CF30*-Summary!$H$32</f>
        <v>0</v>
      </c>
      <c r="CG31" s="1">
        <f ca="1">CG30*-Summary!$H$32</f>
        <v>0</v>
      </c>
      <c r="CH31" s="1">
        <f ca="1">CH30*-Summary!$H$32</f>
        <v>0</v>
      </c>
      <c r="CI31" s="1">
        <f ca="1">CI30*-Summary!$H$32</f>
        <v>0</v>
      </c>
      <c r="CJ31" s="1">
        <f ca="1">CJ30*-Summary!$H$32</f>
        <v>0</v>
      </c>
      <c r="CK31" s="1">
        <f ca="1">CK30*-Summary!$H$32</f>
        <v>0</v>
      </c>
      <c r="CL31" s="1">
        <f ca="1">CL30*-Summary!$H$32</f>
        <v>0</v>
      </c>
      <c r="CM31" s="1">
        <f ca="1">CM30*-Summary!$H$32</f>
        <v>0</v>
      </c>
      <c r="CN31" s="1">
        <f ca="1">CN30*-Summary!$H$32</f>
        <v>0</v>
      </c>
      <c r="CO31" s="1">
        <f ca="1">CO30*-Summary!$H$32</f>
        <v>0</v>
      </c>
      <c r="CP31" s="1">
        <f ca="1">CP30*-Summary!$H$32</f>
        <v>0</v>
      </c>
      <c r="CQ31" s="1">
        <f ca="1">CQ30*-Summary!$H$32</f>
        <v>0</v>
      </c>
      <c r="CR31" s="1">
        <f ca="1">CR30*-Summary!$H$32</f>
        <v>0</v>
      </c>
      <c r="CS31" s="1">
        <f ca="1">CS30*-Summary!$H$32</f>
        <v>0</v>
      </c>
    </row>
    <row r="32" spans="1:97" x14ac:dyDescent="0.25">
      <c r="A32" s="118"/>
      <c r="B32" s="118" t="s">
        <v>257</v>
      </c>
      <c r="C32" s="118">
        <f ca="1">SUM(E32:CS32)</f>
        <v>216943279.21538466</v>
      </c>
      <c r="D32" s="118"/>
      <c r="E32" s="118"/>
      <c r="F32" s="118">
        <f>SUM(F30:F31)</f>
        <v>0</v>
      </c>
      <c r="G32" s="118">
        <f t="shared" ref="G32:BR32" si="10">SUM(G30:G31)</f>
        <v>0</v>
      </c>
      <c r="H32" s="118">
        <f t="shared" si="10"/>
        <v>0</v>
      </c>
      <c r="I32" s="118">
        <f t="shared" si="10"/>
        <v>0</v>
      </c>
      <c r="J32" s="118">
        <f t="shared" si="10"/>
        <v>0</v>
      </c>
      <c r="K32" s="118">
        <f t="shared" si="10"/>
        <v>0</v>
      </c>
      <c r="L32" s="118">
        <f t="shared" ca="1" si="10"/>
        <v>0</v>
      </c>
      <c r="M32" s="118">
        <f t="shared" ca="1" si="10"/>
        <v>0</v>
      </c>
      <c r="N32" s="118">
        <f t="shared" ca="1" si="10"/>
        <v>0</v>
      </c>
      <c r="O32" s="118">
        <f t="shared" ca="1" si="10"/>
        <v>0</v>
      </c>
      <c r="P32" s="118">
        <f t="shared" ca="1" si="10"/>
        <v>0</v>
      </c>
      <c r="Q32" s="118">
        <f t="shared" ca="1" si="10"/>
        <v>0</v>
      </c>
      <c r="R32" s="118">
        <f t="shared" ca="1" si="10"/>
        <v>0</v>
      </c>
      <c r="S32" s="118">
        <f t="shared" ca="1" si="10"/>
        <v>0</v>
      </c>
      <c r="T32" s="118">
        <f t="shared" ca="1" si="10"/>
        <v>0</v>
      </c>
      <c r="U32" s="118">
        <f t="shared" ca="1" si="10"/>
        <v>0</v>
      </c>
      <c r="V32" s="118">
        <f t="shared" ca="1" si="10"/>
        <v>0</v>
      </c>
      <c r="W32" s="118">
        <f t="shared" ca="1" si="10"/>
        <v>0</v>
      </c>
      <c r="X32" s="118">
        <f t="shared" ca="1" si="10"/>
        <v>0</v>
      </c>
      <c r="Y32" s="118">
        <f t="shared" ca="1" si="10"/>
        <v>0</v>
      </c>
      <c r="Z32" s="118">
        <f t="shared" ca="1" si="10"/>
        <v>0</v>
      </c>
      <c r="AA32" s="118">
        <f t="shared" ca="1" si="10"/>
        <v>0</v>
      </c>
      <c r="AB32" s="118">
        <f t="shared" ca="1" si="10"/>
        <v>0</v>
      </c>
      <c r="AC32" s="118">
        <f t="shared" ca="1" si="10"/>
        <v>0</v>
      </c>
      <c r="AD32" s="118">
        <f t="shared" ca="1" si="10"/>
        <v>0</v>
      </c>
      <c r="AE32" s="118">
        <f t="shared" ca="1" si="10"/>
        <v>0</v>
      </c>
      <c r="AF32" s="118">
        <f t="shared" ca="1" si="10"/>
        <v>0</v>
      </c>
      <c r="AG32" s="118">
        <f t="shared" ca="1" si="10"/>
        <v>0</v>
      </c>
      <c r="AH32" s="118">
        <f t="shared" ca="1" si="10"/>
        <v>0</v>
      </c>
      <c r="AI32" s="118">
        <f t="shared" ca="1" si="10"/>
        <v>0</v>
      </c>
      <c r="AJ32" s="118">
        <f t="shared" ca="1" si="10"/>
        <v>0</v>
      </c>
      <c r="AK32" s="118">
        <f t="shared" ca="1" si="10"/>
        <v>0</v>
      </c>
      <c r="AL32" s="118">
        <f t="shared" ca="1" si="10"/>
        <v>0</v>
      </c>
      <c r="AM32" s="118">
        <f t="shared" ca="1" si="10"/>
        <v>0</v>
      </c>
      <c r="AN32" s="118">
        <f t="shared" ca="1" si="10"/>
        <v>0</v>
      </c>
      <c r="AO32" s="118">
        <f t="shared" ca="1" si="10"/>
        <v>0</v>
      </c>
      <c r="AP32" s="118">
        <f t="shared" ca="1" si="10"/>
        <v>0</v>
      </c>
      <c r="AQ32" s="118">
        <f t="shared" ca="1" si="10"/>
        <v>0</v>
      </c>
      <c r="AR32" s="118">
        <f t="shared" ca="1" si="10"/>
        <v>0</v>
      </c>
      <c r="AS32" s="118">
        <f t="shared" ca="1" si="10"/>
        <v>0</v>
      </c>
      <c r="AT32" s="118">
        <f t="shared" ca="1" si="10"/>
        <v>0</v>
      </c>
      <c r="AU32" s="118">
        <f t="shared" ca="1" si="10"/>
        <v>0</v>
      </c>
      <c r="AV32" s="118">
        <f t="shared" ca="1" si="10"/>
        <v>0</v>
      </c>
      <c r="AW32" s="118">
        <f t="shared" ca="1" si="10"/>
        <v>0</v>
      </c>
      <c r="AX32" s="118">
        <f t="shared" ca="1" si="10"/>
        <v>0</v>
      </c>
      <c r="AY32" s="118">
        <f t="shared" ca="1" si="10"/>
        <v>0</v>
      </c>
      <c r="AZ32" s="118">
        <f t="shared" ca="1" si="10"/>
        <v>0</v>
      </c>
      <c r="BA32" s="118">
        <f t="shared" ca="1" si="10"/>
        <v>0</v>
      </c>
      <c r="BB32" s="118">
        <f t="shared" ca="1" si="10"/>
        <v>0</v>
      </c>
      <c r="BC32" s="118">
        <f t="shared" ca="1" si="10"/>
        <v>0</v>
      </c>
      <c r="BD32" s="118">
        <f t="shared" ca="1" si="10"/>
        <v>0</v>
      </c>
      <c r="BE32" s="118">
        <f t="shared" ca="1" si="10"/>
        <v>0</v>
      </c>
      <c r="BF32" s="118">
        <f t="shared" ca="1" si="10"/>
        <v>0</v>
      </c>
      <c r="BG32" s="118">
        <f t="shared" ca="1" si="10"/>
        <v>216943279.21538466</v>
      </c>
      <c r="BH32" s="118">
        <f t="shared" ca="1" si="10"/>
        <v>0</v>
      </c>
      <c r="BI32" s="118">
        <f t="shared" ca="1" si="10"/>
        <v>0</v>
      </c>
      <c r="BJ32" s="118">
        <f t="shared" ca="1" si="10"/>
        <v>0</v>
      </c>
      <c r="BK32" s="118">
        <f t="shared" ca="1" si="10"/>
        <v>0</v>
      </c>
      <c r="BL32" s="118">
        <f t="shared" ca="1" si="10"/>
        <v>0</v>
      </c>
      <c r="BM32" s="118">
        <f t="shared" ca="1" si="10"/>
        <v>0</v>
      </c>
      <c r="BN32" s="118">
        <f t="shared" ca="1" si="10"/>
        <v>0</v>
      </c>
      <c r="BO32" s="118">
        <f t="shared" ca="1" si="10"/>
        <v>0</v>
      </c>
      <c r="BP32" s="118">
        <f t="shared" ca="1" si="10"/>
        <v>0</v>
      </c>
      <c r="BQ32" s="118">
        <f t="shared" ca="1" si="10"/>
        <v>0</v>
      </c>
      <c r="BR32" s="118">
        <f t="shared" ca="1" si="10"/>
        <v>0</v>
      </c>
      <c r="BS32" s="118">
        <f t="shared" ref="BS32:CS32" ca="1" si="11">SUM(BS30:BS31)</f>
        <v>0</v>
      </c>
      <c r="BT32" s="118">
        <f t="shared" ca="1" si="11"/>
        <v>0</v>
      </c>
      <c r="BU32" s="118">
        <f t="shared" ca="1" si="11"/>
        <v>0</v>
      </c>
      <c r="BV32" s="118">
        <f t="shared" ca="1" si="11"/>
        <v>0</v>
      </c>
      <c r="BW32" s="118">
        <f t="shared" ca="1" si="11"/>
        <v>0</v>
      </c>
      <c r="BX32" s="118">
        <f t="shared" ca="1" si="11"/>
        <v>0</v>
      </c>
      <c r="BY32" s="118">
        <f t="shared" ca="1" si="11"/>
        <v>0</v>
      </c>
      <c r="BZ32" s="118">
        <f t="shared" ca="1" si="11"/>
        <v>0</v>
      </c>
      <c r="CA32" s="118">
        <f t="shared" ca="1" si="11"/>
        <v>0</v>
      </c>
      <c r="CB32" s="118">
        <f t="shared" ca="1" si="11"/>
        <v>0</v>
      </c>
      <c r="CC32" s="118">
        <f t="shared" ca="1" si="11"/>
        <v>0</v>
      </c>
      <c r="CD32" s="118">
        <f t="shared" ca="1" si="11"/>
        <v>0</v>
      </c>
      <c r="CE32" s="118">
        <f t="shared" ca="1" si="11"/>
        <v>0</v>
      </c>
      <c r="CF32" s="118">
        <f t="shared" ca="1" si="11"/>
        <v>0</v>
      </c>
      <c r="CG32" s="118">
        <f t="shared" ca="1" si="11"/>
        <v>0</v>
      </c>
      <c r="CH32" s="118">
        <f t="shared" ca="1" si="11"/>
        <v>0</v>
      </c>
      <c r="CI32" s="118">
        <f t="shared" ca="1" si="11"/>
        <v>0</v>
      </c>
      <c r="CJ32" s="118">
        <f t="shared" ca="1" si="11"/>
        <v>0</v>
      </c>
      <c r="CK32" s="118">
        <f t="shared" ca="1" si="11"/>
        <v>0</v>
      </c>
      <c r="CL32" s="118">
        <f t="shared" ca="1" si="11"/>
        <v>0</v>
      </c>
      <c r="CM32" s="118">
        <f t="shared" ca="1" si="11"/>
        <v>0</v>
      </c>
      <c r="CN32" s="118">
        <f t="shared" ca="1" si="11"/>
        <v>0</v>
      </c>
      <c r="CO32" s="118">
        <f t="shared" ca="1" si="11"/>
        <v>0</v>
      </c>
      <c r="CP32" s="118">
        <f t="shared" ca="1" si="11"/>
        <v>0</v>
      </c>
      <c r="CQ32" s="118">
        <f t="shared" ca="1" si="11"/>
        <v>0</v>
      </c>
      <c r="CR32" s="118">
        <f t="shared" ca="1" si="11"/>
        <v>0</v>
      </c>
      <c r="CS32" s="118">
        <f t="shared" ca="1" si="11"/>
        <v>0</v>
      </c>
    </row>
    <row r="34" spans="1:97" s="15" customFormat="1" ht="19.5" thickBot="1" x14ac:dyDescent="0.35">
      <c r="B34" s="16" t="s">
        <v>131</v>
      </c>
      <c r="C34" s="39"/>
    </row>
    <row r="36" spans="1:97" x14ac:dyDescent="0.25">
      <c r="B36" s="1" t="s">
        <v>146</v>
      </c>
      <c r="E36" s="1">
        <f>'Income_Expenditure Schedule'!K81</f>
        <v>0</v>
      </c>
      <c r="F36" s="1">
        <f>'Income_Expenditure Schedule'!L81</f>
        <v>0</v>
      </c>
      <c r="G36" s="1">
        <f>'Income_Expenditure Schedule'!M81</f>
        <v>0</v>
      </c>
      <c r="H36" s="1">
        <f>'Income_Expenditure Schedule'!N81</f>
        <v>0</v>
      </c>
      <c r="I36" s="1">
        <f>'Income_Expenditure Schedule'!O81</f>
        <v>0</v>
      </c>
      <c r="J36" s="1">
        <f>'Income_Expenditure Schedule'!P81</f>
        <v>0</v>
      </c>
      <c r="K36" s="1">
        <f>'Income_Expenditure Schedule'!Q81</f>
        <v>0</v>
      </c>
      <c r="L36" s="1">
        <f>'Income_Expenditure Schedule'!R81</f>
        <v>0</v>
      </c>
      <c r="M36" s="1">
        <f>'Income_Expenditure Schedule'!S81</f>
        <v>0</v>
      </c>
      <c r="N36" s="1">
        <f>'Income_Expenditure Schedule'!T81</f>
        <v>0</v>
      </c>
      <c r="O36" s="1">
        <f>'Income_Expenditure Schedule'!U81</f>
        <v>0</v>
      </c>
      <c r="P36" s="1">
        <f>'Income_Expenditure Schedule'!V81</f>
        <v>0</v>
      </c>
      <c r="Q36" s="1">
        <f>'Income_Expenditure Schedule'!W81</f>
        <v>0</v>
      </c>
      <c r="R36" s="1">
        <f>'Income_Expenditure Schedule'!X81</f>
        <v>0</v>
      </c>
      <c r="S36" s="1">
        <f>'Income_Expenditure Schedule'!Y81</f>
        <v>0</v>
      </c>
      <c r="T36" s="1">
        <f>'Income_Expenditure Schedule'!Z81</f>
        <v>0</v>
      </c>
      <c r="U36" s="1">
        <f>'Income_Expenditure Schedule'!AA81</f>
        <v>0</v>
      </c>
      <c r="V36" s="1">
        <f>'Income_Expenditure Schedule'!AB81</f>
        <v>0</v>
      </c>
      <c r="W36" s="1">
        <f>'Income_Expenditure Schedule'!AC81</f>
        <v>0</v>
      </c>
      <c r="X36" s="1">
        <f>'Income_Expenditure Schedule'!AD81</f>
        <v>0</v>
      </c>
      <c r="Y36" s="1">
        <f>'Income_Expenditure Schedule'!AE81</f>
        <v>0</v>
      </c>
      <c r="Z36" s="1">
        <f>'Income_Expenditure Schedule'!AF81</f>
        <v>0</v>
      </c>
      <c r="AA36" s="1">
        <f>'Income_Expenditure Schedule'!AG81</f>
        <v>0</v>
      </c>
      <c r="AB36" s="1">
        <f>'Income_Expenditure Schedule'!AH81</f>
        <v>0</v>
      </c>
      <c r="AC36" s="1">
        <f>'Income_Expenditure Schedule'!AI81</f>
        <v>97825000</v>
      </c>
      <c r="AD36" s="1">
        <f>'Income_Expenditure Schedule'!AJ81</f>
        <v>0</v>
      </c>
      <c r="AE36" s="1">
        <f>'Income_Expenditure Schedule'!AK81</f>
        <v>0</v>
      </c>
      <c r="AF36" s="1">
        <f>'Income_Expenditure Schedule'!AL81</f>
        <v>0</v>
      </c>
      <c r="AG36" s="1">
        <f>'Income_Expenditure Schedule'!AM81</f>
        <v>0</v>
      </c>
      <c r="AH36" s="1">
        <f>'Income_Expenditure Schedule'!AN81</f>
        <v>0</v>
      </c>
      <c r="AI36" s="1">
        <f>'Income_Expenditure Schedule'!AO81</f>
        <v>0</v>
      </c>
      <c r="AJ36" s="1">
        <f>'Income_Expenditure Schedule'!AP81</f>
        <v>0</v>
      </c>
      <c r="AK36" s="1">
        <f>'Income_Expenditure Schedule'!AQ81</f>
        <v>0</v>
      </c>
      <c r="AL36" s="1">
        <f>'Income_Expenditure Schedule'!AR81</f>
        <v>0</v>
      </c>
      <c r="AM36" s="1">
        <f>'Income_Expenditure Schedule'!AS81</f>
        <v>0</v>
      </c>
      <c r="AN36" s="1">
        <f>'Income_Expenditure Schedule'!AT81</f>
        <v>0</v>
      </c>
      <c r="AO36" s="1">
        <f>'Income_Expenditure Schedule'!AU81</f>
        <v>0</v>
      </c>
      <c r="AP36" s="1">
        <f>'Income_Expenditure Schedule'!AV81</f>
        <v>0</v>
      </c>
      <c r="AQ36" s="1">
        <f>'Income_Expenditure Schedule'!AW81</f>
        <v>0</v>
      </c>
      <c r="AR36" s="1">
        <f>'Income_Expenditure Schedule'!AX81</f>
        <v>0</v>
      </c>
      <c r="AS36" s="1">
        <f>'Income_Expenditure Schedule'!AY81</f>
        <v>0</v>
      </c>
      <c r="AT36" s="1">
        <f>'Income_Expenditure Schedule'!AZ81</f>
        <v>0</v>
      </c>
      <c r="AU36" s="1">
        <f>'Income_Expenditure Schedule'!BA81</f>
        <v>0</v>
      </c>
      <c r="AV36" s="1">
        <f>'Income_Expenditure Schedule'!BB81</f>
        <v>0</v>
      </c>
      <c r="AW36" s="1">
        <f>'Income_Expenditure Schedule'!BC81</f>
        <v>0</v>
      </c>
      <c r="AX36" s="1">
        <f>'Income_Expenditure Schedule'!BD81</f>
        <v>0</v>
      </c>
      <c r="AY36" s="1">
        <f>'Income_Expenditure Schedule'!BE81</f>
        <v>0</v>
      </c>
      <c r="AZ36" s="1">
        <f>'Income_Expenditure Schedule'!BF81</f>
        <v>0</v>
      </c>
      <c r="BA36" s="1">
        <f>'Income_Expenditure Schedule'!BG81</f>
        <v>0</v>
      </c>
      <c r="BB36" s="1">
        <f>'Income_Expenditure Schedule'!BH81</f>
        <v>0</v>
      </c>
      <c r="BC36" s="1">
        <f>'Income_Expenditure Schedule'!BI81</f>
        <v>0</v>
      </c>
      <c r="BD36" s="1">
        <f>'Income_Expenditure Schedule'!BJ81</f>
        <v>0</v>
      </c>
      <c r="BE36" s="1">
        <f>'Income_Expenditure Schedule'!BK81</f>
        <v>0</v>
      </c>
      <c r="BF36" s="1">
        <f>'Income_Expenditure Schedule'!BL81</f>
        <v>0</v>
      </c>
      <c r="BG36" s="1">
        <f>'Income_Expenditure Schedule'!BM81</f>
        <v>0</v>
      </c>
      <c r="BH36" s="1">
        <f>'Income_Expenditure Schedule'!BN81</f>
        <v>0</v>
      </c>
      <c r="BI36" s="1">
        <f>'Income_Expenditure Schedule'!BO81</f>
        <v>0</v>
      </c>
      <c r="BJ36" s="1">
        <f>'Income_Expenditure Schedule'!BP81</f>
        <v>0</v>
      </c>
      <c r="BK36" s="1">
        <f>'Income_Expenditure Schedule'!BQ81</f>
        <v>0</v>
      </c>
      <c r="BL36" s="1">
        <f>'Income_Expenditure Schedule'!BR81</f>
        <v>0</v>
      </c>
      <c r="BM36" s="1">
        <f>'Income_Expenditure Schedule'!BS81</f>
        <v>0</v>
      </c>
      <c r="BN36" s="1">
        <f>'Income_Expenditure Schedule'!BT81</f>
        <v>0</v>
      </c>
      <c r="BO36" s="1">
        <f>'Income_Expenditure Schedule'!BU81</f>
        <v>0</v>
      </c>
      <c r="BP36" s="1">
        <f>'Income_Expenditure Schedule'!BV81</f>
        <v>0</v>
      </c>
      <c r="BQ36" s="1">
        <f>'Income_Expenditure Schedule'!BW81</f>
        <v>0</v>
      </c>
      <c r="BR36" s="1">
        <f>'Income_Expenditure Schedule'!BX81</f>
        <v>0</v>
      </c>
      <c r="BS36" s="1">
        <f>'Income_Expenditure Schedule'!BY81</f>
        <v>0</v>
      </c>
      <c r="BT36" s="1">
        <f>'Income_Expenditure Schedule'!BZ81</f>
        <v>0</v>
      </c>
      <c r="BU36" s="1">
        <f>'Income_Expenditure Schedule'!CA81</f>
        <v>0</v>
      </c>
      <c r="BV36" s="1">
        <f>'Income_Expenditure Schedule'!CB81</f>
        <v>0</v>
      </c>
      <c r="BW36" s="1">
        <f>'Income_Expenditure Schedule'!CC81</f>
        <v>0</v>
      </c>
      <c r="BX36" s="1">
        <f>'Income_Expenditure Schedule'!CD81</f>
        <v>0</v>
      </c>
      <c r="BY36" s="1">
        <f>'Income_Expenditure Schedule'!CE81</f>
        <v>0</v>
      </c>
      <c r="BZ36" s="1">
        <f>'Income_Expenditure Schedule'!CF81</f>
        <v>0</v>
      </c>
      <c r="CA36" s="1">
        <f>'Income_Expenditure Schedule'!CG81</f>
        <v>0</v>
      </c>
      <c r="CB36" s="1">
        <f>'Income_Expenditure Schedule'!CH81</f>
        <v>0</v>
      </c>
      <c r="CC36" s="1">
        <f>'Income_Expenditure Schedule'!CI81</f>
        <v>0</v>
      </c>
      <c r="CD36" s="1">
        <f>'Income_Expenditure Schedule'!CJ81</f>
        <v>0</v>
      </c>
      <c r="CE36" s="1">
        <f>'Income_Expenditure Schedule'!CK81</f>
        <v>0</v>
      </c>
      <c r="CF36" s="1">
        <f>'Income_Expenditure Schedule'!CL81</f>
        <v>0</v>
      </c>
      <c r="CG36" s="1">
        <f>'Income_Expenditure Schedule'!CM81</f>
        <v>0</v>
      </c>
      <c r="CH36" s="1">
        <f>'Income_Expenditure Schedule'!CN81</f>
        <v>0</v>
      </c>
      <c r="CI36" s="1">
        <f>'Income_Expenditure Schedule'!CO81</f>
        <v>0</v>
      </c>
      <c r="CJ36" s="1">
        <f>'Income_Expenditure Schedule'!CP81</f>
        <v>0</v>
      </c>
      <c r="CK36" s="1">
        <f>'Income_Expenditure Schedule'!CQ81</f>
        <v>0</v>
      </c>
      <c r="CL36" s="1">
        <f>'Income_Expenditure Schedule'!CR81</f>
        <v>0</v>
      </c>
      <c r="CM36" s="1">
        <f>'Income_Expenditure Schedule'!CS81</f>
        <v>0</v>
      </c>
      <c r="CN36" s="1">
        <f>'Income_Expenditure Schedule'!CT81</f>
        <v>0</v>
      </c>
      <c r="CO36" s="1">
        <f>'Income_Expenditure Schedule'!CU81</f>
        <v>0</v>
      </c>
      <c r="CP36" s="1">
        <f>'Income_Expenditure Schedule'!CV81</f>
        <v>0</v>
      </c>
      <c r="CQ36" s="1">
        <f>'Income_Expenditure Schedule'!CW81</f>
        <v>0</v>
      </c>
      <c r="CR36" s="1">
        <f>'Income_Expenditure Schedule'!CX81</f>
        <v>0</v>
      </c>
      <c r="CS36" s="1">
        <f>'Income_Expenditure Schedule'!CY81</f>
        <v>0</v>
      </c>
    </row>
    <row r="37" spans="1:97" x14ac:dyDescent="0.25">
      <c r="B37" s="1" t="s">
        <v>147</v>
      </c>
      <c r="E37" s="1">
        <f>'Income_Expenditure Schedule'!K82</f>
        <v>0</v>
      </c>
      <c r="F37" s="1">
        <f>'Income_Expenditure Schedule'!L82</f>
        <v>0</v>
      </c>
      <c r="G37" s="1">
        <f>'Income_Expenditure Schedule'!M82</f>
        <v>0</v>
      </c>
      <c r="H37" s="1">
        <f>'Income_Expenditure Schedule'!N82</f>
        <v>0</v>
      </c>
      <c r="I37" s="1">
        <f>'Income_Expenditure Schedule'!O82</f>
        <v>0</v>
      </c>
      <c r="J37" s="1">
        <f>'Income_Expenditure Schedule'!P82</f>
        <v>0</v>
      </c>
      <c r="K37" s="1">
        <f>'Income_Expenditure Schedule'!Q82</f>
        <v>0</v>
      </c>
      <c r="L37" s="1">
        <f>'Income_Expenditure Schedule'!R82</f>
        <v>0</v>
      </c>
      <c r="M37" s="1">
        <f>'Income_Expenditure Schedule'!S82</f>
        <v>0</v>
      </c>
      <c r="N37" s="1">
        <f>'Income_Expenditure Schedule'!T82</f>
        <v>0</v>
      </c>
      <c r="O37" s="1">
        <f>'Income_Expenditure Schedule'!U82</f>
        <v>0</v>
      </c>
      <c r="P37" s="1">
        <f>'Income_Expenditure Schedule'!V82</f>
        <v>0</v>
      </c>
      <c r="Q37" s="1">
        <f>'Income_Expenditure Schedule'!W82</f>
        <v>0</v>
      </c>
      <c r="R37" s="1">
        <f>'Income_Expenditure Schedule'!X82</f>
        <v>0</v>
      </c>
      <c r="S37" s="1">
        <f>'Income_Expenditure Schedule'!Y82</f>
        <v>0</v>
      </c>
      <c r="T37" s="1">
        <f>'Income_Expenditure Schedule'!Z82</f>
        <v>0</v>
      </c>
      <c r="U37" s="1">
        <f>'Income_Expenditure Schedule'!AA82</f>
        <v>0</v>
      </c>
      <c r="V37" s="1">
        <f>'Income_Expenditure Schedule'!AB82</f>
        <v>0</v>
      </c>
      <c r="W37" s="1">
        <f>'Income_Expenditure Schedule'!AC82</f>
        <v>0</v>
      </c>
      <c r="X37" s="1">
        <f>'Income_Expenditure Schedule'!AD82</f>
        <v>0</v>
      </c>
      <c r="Y37" s="1">
        <f>'Income_Expenditure Schedule'!AE82</f>
        <v>0</v>
      </c>
      <c r="Z37" s="1">
        <f>'Income_Expenditure Schedule'!AF82</f>
        <v>0</v>
      </c>
      <c r="AA37" s="1">
        <f>'Income_Expenditure Schedule'!AG82</f>
        <v>0</v>
      </c>
      <c r="AB37" s="1">
        <f>'Income_Expenditure Schedule'!AH82</f>
        <v>0</v>
      </c>
      <c r="AC37" s="1">
        <f>'Income_Expenditure Schedule'!AI82</f>
        <v>97825000</v>
      </c>
      <c r="AD37" s="1">
        <f>'Income_Expenditure Schedule'!AJ82</f>
        <v>97639976.463828921</v>
      </c>
      <c r="AE37" s="1">
        <f>'Income_Expenditure Schedule'!AK82</f>
        <v>97455302.876126409</v>
      </c>
      <c r="AF37" s="1">
        <f>'Income_Expenditure Schedule'!AL82</f>
        <v>97270978.575009465</v>
      </c>
      <c r="AG37" s="1">
        <f>'Income_Expenditure Schedule'!AM82</f>
        <v>97087002.899846986</v>
      </c>
      <c r="AH37" s="1">
        <f>'Income_Expenditure Schedule'!AN82</f>
        <v>96903375.191257343</v>
      </c>
      <c r="AI37" s="1">
        <f>'Income_Expenditure Schedule'!AO82</f>
        <v>96720094.79110606</v>
      </c>
      <c r="AJ37" s="1">
        <f>'Income_Expenditure Schedule'!AP82</f>
        <v>96537161.042503431</v>
      </c>
      <c r="AK37" s="1">
        <f>'Income_Expenditure Schedule'!AQ82</f>
        <v>96354573.289802164</v>
      </c>
      <c r="AL37" s="1">
        <f>'Income_Expenditure Schedule'!AR82</f>
        <v>96172330.878595069</v>
      </c>
      <c r="AM37" s="1">
        <f>'Income_Expenditure Schedule'!AS82</f>
        <v>95990433.155712649</v>
      </c>
      <c r="AN37" s="1">
        <f>'Income_Expenditure Schedule'!AT82</f>
        <v>95808879.469220817</v>
      </c>
      <c r="AO37" s="1">
        <f>'Income_Expenditure Schedule'!AU82</f>
        <v>95627669.168418527</v>
      </c>
      <c r="AP37" s="1">
        <f>'Income_Expenditure Schedule'!AV82</f>
        <v>95446801.603835449</v>
      </c>
      <c r="AQ37" s="1">
        <f>'Income_Expenditure Schedule'!AW82</f>
        <v>95266276.127229661</v>
      </c>
      <c r="AR37" s="1">
        <f>'Income_Expenditure Schedule'!AX82</f>
        <v>95086092.091585293</v>
      </c>
      <c r="AS37" s="1">
        <f>'Income_Expenditure Schedule'!AY82</f>
        <v>94906248.85111022</v>
      </c>
      <c r="AT37" s="1">
        <f>'Income_Expenditure Schedule'!AZ82</f>
        <v>94726745.761233762</v>
      </c>
      <c r="AU37" s="1">
        <f>'Income_Expenditure Schedule'!BA82</f>
        <v>94547582.178604349</v>
      </c>
      <c r="AV37" s="1">
        <f>'Income_Expenditure Schedule'!BB82</f>
        <v>94368757.461087242</v>
      </c>
      <c r="AW37" s="1">
        <f>'Income_Expenditure Schedule'!BC82</f>
        <v>94190270.967762202</v>
      </c>
      <c r="AX37" s="1">
        <f>'Income_Expenditure Schedule'!BD82</f>
        <v>94012122.058921233</v>
      </c>
      <c r="AY37" s="1">
        <f>'Income_Expenditure Schedule'!BE82</f>
        <v>93834310.096066251</v>
      </c>
      <c r="AZ37" s="1">
        <f>'Income_Expenditure Schedule'!BF82</f>
        <v>93656834.44190681</v>
      </c>
      <c r="BA37" s="1">
        <f>'Income_Expenditure Schedule'!BG82</f>
        <v>93479694.460357815</v>
      </c>
      <c r="BB37" s="1">
        <f>'Income_Expenditure Schedule'!BH82</f>
        <v>93302889.516537249</v>
      </c>
      <c r="BC37" s="1">
        <f>'Income_Expenditure Schedule'!BI82</f>
        <v>93126418.976763889</v>
      </c>
      <c r="BD37" s="1">
        <f>'Income_Expenditure Schedule'!BJ82</f>
        <v>92950282.208555043</v>
      </c>
      <c r="BE37" s="1">
        <f>'Income_Expenditure Schedule'!BK82</f>
        <v>92774478.580624282</v>
      </c>
      <c r="BF37" s="1">
        <f>'Income_Expenditure Schedule'!BL82</f>
        <v>92599007.462879181</v>
      </c>
      <c r="BG37" s="1">
        <f>'Income_Expenditure Schedule'!BM82</f>
        <v>92423868.226419032</v>
      </c>
      <c r="BH37" s="1">
        <f>'Income_Expenditure Schedule'!BN82</f>
        <v>0</v>
      </c>
      <c r="BI37" s="1">
        <f>'Income_Expenditure Schedule'!BO82</f>
        <v>0</v>
      </c>
      <c r="BJ37" s="1">
        <f>'Income_Expenditure Schedule'!BP82</f>
        <v>0</v>
      </c>
      <c r="BK37" s="1">
        <f>'Income_Expenditure Schedule'!BQ82</f>
        <v>0</v>
      </c>
      <c r="BL37" s="1">
        <f>'Income_Expenditure Schedule'!BR82</f>
        <v>0</v>
      </c>
      <c r="BM37" s="1">
        <f>'Income_Expenditure Schedule'!BS82</f>
        <v>0</v>
      </c>
      <c r="BN37" s="1">
        <f>'Income_Expenditure Schedule'!BT82</f>
        <v>0</v>
      </c>
      <c r="BO37" s="1">
        <f>'Income_Expenditure Schedule'!BU82</f>
        <v>0</v>
      </c>
      <c r="BP37" s="1">
        <f>'Income_Expenditure Schedule'!BV82</f>
        <v>0</v>
      </c>
      <c r="BQ37" s="1">
        <f>'Income_Expenditure Schedule'!BW82</f>
        <v>0</v>
      </c>
      <c r="BR37" s="1">
        <f>'Income_Expenditure Schedule'!BX82</f>
        <v>0</v>
      </c>
      <c r="BS37" s="1">
        <f>'Income_Expenditure Schedule'!BY82</f>
        <v>0</v>
      </c>
      <c r="BT37" s="1">
        <f>'Income_Expenditure Schedule'!BZ82</f>
        <v>0</v>
      </c>
      <c r="BU37" s="1">
        <f>'Income_Expenditure Schedule'!CA82</f>
        <v>0</v>
      </c>
      <c r="BV37" s="1">
        <f>'Income_Expenditure Schedule'!CB82</f>
        <v>0</v>
      </c>
      <c r="BW37" s="1">
        <f>'Income_Expenditure Schedule'!CC82</f>
        <v>0</v>
      </c>
      <c r="BX37" s="1">
        <f>'Income_Expenditure Schedule'!CD82</f>
        <v>0</v>
      </c>
      <c r="BY37" s="1">
        <f>'Income_Expenditure Schedule'!CE82</f>
        <v>0</v>
      </c>
      <c r="BZ37" s="1">
        <f>'Income_Expenditure Schedule'!CF82</f>
        <v>0</v>
      </c>
      <c r="CA37" s="1">
        <f>'Income_Expenditure Schedule'!CG82</f>
        <v>0</v>
      </c>
      <c r="CB37" s="1">
        <f>'Income_Expenditure Schedule'!CH82</f>
        <v>0</v>
      </c>
      <c r="CC37" s="1">
        <f>'Income_Expenditure Schedule'!CI82</f>
        <v>0</v>
      </c>
      <c r="CD37" s="1">
        <f>'Income_Expenditure Schedule'!CJ82</f>
        <v>0</v>
      </c>
      <c r="CE37" s="1">
        <f>'Income_Expenditure Schedule'!CK82</f>
        <v>0</v>
      </c>
      <c r="CF37" s="1">
        <f>'Income_Expenditure Schedule'!CL82</f>
        <v>0</v>
      </c>
      <c r="CG37" s="1">
        <f>'Income_Expenditure Schedule'!CM82</f>
        <v>0</v>
      </c>
      <c r="CH37" s="1">
        <f>'Income_Expenditure Schedule'!CN82</f>
        <v>0</v>
      </c>
      <c r="CI37" s="1">
        <f>'Income_Expenditure Schedule'!CO82</f>
        <v>0</v>
      </c>
      <c r="CJ37" s="1">
        <f>'Income_Expenditure Schedule'!CP82</f>
        <v>0</v>
      </c>
      <c r="CK37" s="1">
        <f>'Income_Expenditure Schedule'!CQ82</f>
        <v>0</v>
      </c>
      <c r="CL37" s="1">
        <f>'Income_Expenditure Schedule'!CR82</f>
        <v>0</v>
      </c>
      <c r="CM37" s="1">
        <f>'Income_Expenditure Schedule'!CS82</f>
        <v>0</v>
      </c>
      <c r="CN37" s="1">
        <f>'Income_Expenditure Schedule'!CT82</f>
        <v>0</v>
      </c>
      <c r="CO37" s="1">
        <f>'Income_Expenditure Schedule'!CU82</f>
        <v>0</v>
      </c>
      <c r="CP37" s="1">
        <f>'Income_Expenditure Schedule'!CV82</f>
        <v>0</v>
      </c>
      <c r="CQ37" s="1">
        <f>'Income_Expenditure Schedule'!CW82</f>
        <v>0</v>
      </c>
      <c r="CR37" s="1">
        <f>'Income_Expenditure Schedule'!CX82</f>
        <v>0</v>
      </c>
      <c r="CS37" s="1">
        <f>'Income_Expenditure Schedule'!CY82</f>
        <v>0</v>
      </c>
    </row>
    <row r="38" spans="1:97" x14ac:dyDescent="0.25">
      <c r="B38" s="1" t="s">
        <v>148</v>
      </c>
      <c r="C38" s="1">
        <f>SUM(E38:CS38)</f>
        <v>103897585.71380004</v>
      </c>
      <c r="E38" s="1">
        <f>'Income_Expenditure Schedule'!K83</f>
        <v>0</v>
      </c>
      <c r="F38" s="1">
        <f>'Income_Expenditure Schedule'!L83</f>
        <v>0</v>
      </c>
      <c r="G38" s="1">
        <f>'Income_Expenditure Schedule'!M83</f>
        <v>0</v>
      </c>
      <c r="H38" s="1">
        <f>'Income_Expenditure Schedule'!N83</f>
        <v>0</v>
      </c>
      <c r="I38" s="1">
        <f>'Income_Expenditure Schedule'!O83</f>
        <v>0</v>
      </c>
      <c r="J38" s="1">
        <f>'Income_Expenditure Schedule'!P83</f>
        <v>0</v>
      </c>
      <c r="K38" s="1">
        <f>'Income_Expenditure Schedule'!Q83</f>
        <v>0</v>
      </c>
      <c r="L38" s="1">
        <f>'Income_Expenditure Schedule'!R83</f>
        <v>0</v>
      </c>
      <c r="M38" s="1">
        <f>'Income_Expenditure Schedule'!S83</f>
        <v>0</v>
      </c>
      <c r="N38" s="1">
        <f>'Income_Expenditure Schedule'!T83</f>
        <v>0</v>
      </c>
      <c r="O38" s="1">
        <f>'Income_Expenditure Schedule'!U83</f>
        <v>0</v>
      </c>
      <c r="P38" s="1">
        <f>'Income_Expenditure Schedule'!V83</f>
        <v>0</v>
      </c>
      <c r="Q38" s="1">
        <f>'Income_Expenditure Schedule'!W83</f>
        <v>0</v>
      </c>
      <c r="R38" s="1">
        <f>'Income_Expenditure Schedule'!X83</f>
        <v>0</v>
      </c>
      <c r="S38" s="1">
        <f>'Income_Expenditure Schedule'!Y83</f>
        <v>0</v>
      </c>
      <c r="T38" s="1">
        <f>'Income_Expenditure Schedule'!Z83</f>
        <v>0</v>
      </c>
      <c r="U38" s="1">
        <f>'Income_Expenditure Schedule'!AA83</f>
        <v>0</v>
      </c>
      <c r="V38" s="1">
        <f>'Income_Expenditure Schedule'!AB83</f>
        <v>0</v>
      </c>
      <c r="W38" s="1">
        <f>'Income_Expenditure Schedule'!AC83</f>
        <v>0</v>
      </c>
      <c r="X38" s="1">
        <f>'Income_Expenditure Schedule'!AD83</f>
        <v>0</v>
      </c>
      <c r="Y38" s="1">
        <f>'Income_Expenditure Schedule'!AE83</f>
        <v>0</v>
      </c>
      <c r="Z38" s="1">
        <f>'Income_Expenditure Schedule'!AF83</f>
        <v>0</v>
      </c>
      <c r="AA38" s="1">
        <f>'Income_Expenditure Schedule'!AG83</f>
        <v>0</v>
      </c>
      <c r="AB38" s="1">
        <f>'Income_Expenditure Schedule'!AH83</f>
        <v>0</v>
      </c>
      <c r="AC38" s="1">
        <f>'Income_Expenditure Schedule'!AI83</f>
        <v>386527.01926844637</v>
      </c>
      <c r="AD38" s="1">
        <f>'Income_Expenditure Schedule'!AJ83</f>
        <v>385795.95260930283</v>
      </c>
      <c r="AE38" s="1">
        <f>'Income_Expenditure Schedule'!AK83</f>
        <v>385066.26866969373</v>
      </c>
      <c r="AF38" s="1">
        <f>'Income_Expenditure Schedule'!AL83</f>
        <v>384337.96483438095</v>
      </c>
      <c r="AG38" s="1">
        <f>'Income_Expenditure Schedule'!AM83</f>
        <v>383611.03849307296</v>
      </c>
      <c r="AH38" s="1">
        <f>'Income_Expenditure Schedule'!AN83</f>
        <v>382885.48704041517</v>
      </c>
      <c r="AI38" s="1">
        <f>'Income_Expenditure Schedule'!AO83</f>
        <v>382161.30787598068</v>
      </c>
      <c r="AJ38" s="1">
        <f>'Income_Expenditure Schedule'!AP83</f>
        <v>381438.49840426096</v>
      </c>
      <c r="AK38" s="1">
        <f>'Income_Expenditure Schedule'!AQ83</f>
        <v>380717.05603465665</v>
      </c>
      <c r="AL38" s="1">
        <f>'Income_Expenditure Schedule'!AR83</f>
        <v>379996.97818146809</v>
      </c>
      <c r="AM38" s="1">
        <f>'Income_Expenditure Schedule'!AS83</f>
        <v>379278.26226388605</v>
      </c>
      <c r="AN38" s="1">
        <f>'Income_Expenditure Schedule'!AT83</f>
        <v>378560.90570598282</v>
      </c>
      <c r="AO38" s="1">
        <f>'Income_Expenditure Schedule'!AU83</f>
        <v>377844.90593670245</v>
      </c>
      <c r="AP38" s="1">
        <f>'Income_Expenditure Schedule'!AV83</f>
        <v>377130.2603898521</v>
      </c>
      <c r="AQ38" s="1">
        <f>'Income_Expenditure Schedule'!AW83</f>
        <v>376416.96650409233</v>
      </c>
      <c r="AR38" s="1">
        <f>'Income_Expenditure Schedule'!AX83</f>
        <v>375705.02172292816</v>
      </c>
      <c r="AS38" s="1">
        <f>'Income_Expenditure Schedule'!AY83</f>
        <v>374994.42349470017</v>
      </c>
      <c r="AT38" s="1">
        <f>'Income_Expenditure Schedule'!AZ83</f>
        <v>374285.16927257471</v>
      </c>
      <c r="AU38" s="1">
        <f>'Income_Expenditure Schedule'!BA83</f>
        <v>373577.25651453534</v>
      </c>
      <c r="AV38" s="1">
        <f>'Income_Expenditure Schedule'!BB83</f>
        <v>372870.68268337345</v>
      </c>
      <c r="AW38" s="1">
        <f>'Income_Expenditure Schedule'!BC83</f>
        <v>372165.44524667936</v>
      </c>
      <c r="AX38" s="1">
        <f>'Income_Expenditure Schedule'!BD83</f>
        <v>371461.54167683283</v>
      </c>
      <c r="AY38" s="1">
        <f>'Income_Expenditure Schedule'!BE83</f>
        <v>370758.9694509948</v>
      </c>
      <c r="AZ38" s="1">
        <f>'Income_Expenditure Schedule'!BF83</f>
        <v>370057.72605109744</v>
      </c>
      <c r="BA38" s="1">
        <f>'Income_Expenditure Schedule'!BG83</f>
        <v>369357.80896383541</v>
      </c>
      <c r="BB38" s="1">
        <f>'Income_Expenditure Schedule'!BH83</f>
        <v>368659.21568065742</v>
      </c>
      <c r="BC38" s="1">
        <f>'Income_Expenditure Schedule'!BI83</f>
        <v>367961.94369775645</v>
      </c>
      <c r="BD38" s="1">
        <f>'Income_Expenditure Schedule'!BJ83</f>
        <v>367265.99051606114</v>
      </c>
      <c r="BE38" s="1">
        <f>'Income_Expenditure Schedule'!BK83</f>
        <v>366571.35364122695</v>
      </c>
      <c r="BF38" s="1">
        <f>'Income_Expenditure Schedule'!BL83</f>
        <v>365878.03058362694</v>
      </c>
      <c r="BG38" s="1">
        <f>'Income_Expenditure Schedule'!BM83</f>
        <v>92614246.262390971</v>
      </c>
      <c r="BH38" s="1">
        <f>'Income_Expenditure Schedule'!BN83</f>
        <v>0</v>
      </c>
      <c r="BI38" s="1">
        <f>'Income_Expenditure Schedule'!BO83</f>
        <v>0</v>
      </c>
      <c r="BJ38" s="1">
        <f>'Income_Expenditure Schedule'!BP83</f>
        <v>0</v>
      </c>
      <c r="BK38" s="1">
        <f>'Income_Expenditure Schedule'!BQ83</f>
        <v>0</v>
      </c>
      <c r="BL38" s="1">
        <f>'Income_Expenditure Schedule'!BR83</f>
        <v>0</v>
      </c>
      <c r="BM38" s="1">
        <f>'Income_Expenditure Schedule'!BS83</f>
        <v>0</v>
      </c>
      <c r="BN38" s="1">
        <f>'Income_Expenditure Schedule'!BT83</f>
        <v>0</v>
      </c>
      <c r="BO38" s="1">
        <f>'Income_Expenditure Schedule'!BU83</f>
        <v>0</v>
      </c>
      <c r="BP38" s="1">
        <f>'Income_Expenditure Schedule'!BV83</f>
        <v>0</v>
      </c>
      <c r="BQ38" s="1">
        <f>'Income_Expenditure Schedule'!BW83</f>
        <v>0</v>
      </c>
      <c r="BR38" s="1">
        <f>'Income_Expenditure Schedule'!BX83</f>
        <v>0</v>
      </c>
      <c r="BS38" s="1">
        <f>'Income_Expenditure Schedule'!BY83</f>
        <v>0</v>
      </c>
      <c r="BT38" s="1">
        <f>'Income_Expenditure Schedule'!BZ83</f>
        <v>0</v>
      </c>
      <c r="BU38" s="1">
        <f>'Income_Expenditure Schedule'!CA83</f>
        <v>0</v>
      </c>
      <c r="BV38" s="1">
        <f>'Income_Expenditure Schedule'!CB83</f>
        <v>0</v>
      </c>
      <c r="BW38" s="1">
        <f>'Income_Expenditure Schedule'!CC83</f>
        <v>0</v>
      </c>
      <c r="BX38" s="1">
        <f>'Income_Expenditure Schedule'!CD83</f>
        <v>0</v>
      </c>
      <c r="BY38" s="1">
        <f>'Income_Expenditure Schedule'!CE83</f>
        <v>0</v>
      </c>
      <c r="BZ38" s="1">
        <f>'Income_Expenditure Schedule'!CF83</f>
        <v>0</v>
      </c>
      <c r="CA38" s="1">
        <f>'Income_Expenditure Schedule'!CG83</f>
        <v>0</v>
      </c>
      <c r="CB38" s="1">
        <f>'Income_Expenditure Schedule'!CH83</f>
        <v>0</v>
      </c>
      <c r="CC38" s="1">
        <f>'Income_Expenditure Schedule'!CI83</f>
        <v>0</v>
      </c>
      <c r="CD38" s="1">
        <f>'Income_Expenditure Schedule'!CJ83</f>
        <v>0</v>
      </c>
      <c r="CE38" s="1">
        <f>'Income_Expenditure Schedule'!CK83</f>
        <v>0</v>
      </c>
      <c r="CF38" s="1">
        <f>'Income_Expenditure Schedule'!CL83</f>
        <v>0</v>
      </c>
      <c r="CG38" s="1">
        <f>'Income_Expenditure Schedule'!CM83</f>
        <v>0</v>
      </c>
      <c r="CH38" s="1">
        <f>'Income_Expenditure Schedule'!CN83</f>
        <v>0</v>
      </c>
      <c r="CI38" s="1">
        <f>'Income_Expenditure Schedule'!CO83</f>
        <v>0</v>
      </c>
      <c r="CJ38" s="1">
        <f>'Income_Expenditure Schedule'!CP83</f>
        <v>0</v>
      </c>
      <c r="CK38" s="1">
        <f>'Income_Expenditure Schedule'!CQ83</f>
        <v>0</v>
      </c>
      <c r="CL38" s="1">
        <f>'Income_Expenditure Schedule'!CR83</f>
        <v>0</v>
      </c>
      <c r="CM38" s="1">
        <f>'Income_Expenditure Schedule'!CS83</f>
        <v>0</v>
      </c>
      <c r="CN38" s="1">
        <f>'Income_Expenditure Schedule'!CT83</f>
        <v>0</v>
      </c>
      <c r="CO38" s="1">
        <f>'Income_Expenditure Schedule'!CU83</f>
        <v>0</v>
      </c>
      <c r="CP38" s="1">
        <f>'Income_Expenditure Schedule'!CV83</f>
        <v>0</v>
      </c>
      <c r="CQ38" s="1">
        <f>'Income_Expenditure Schedule'!CW83</f>
        <v>0</v>
      </c>
      <c r="CR38" s="1">
        <f>'Income_Expenditure Schedule'!CX83</f>
        <v>0</v>
      </c>
      <c r="CS38" s="1">
        <f>'Income_Expenditure Schedule'!CY83</f>
        <v>0</v>
      </c>
    </row>
    <row r="39" spans="1:97" x14ac:dyDescent="0.25">
      <c r="B39" s="1" t="s">
        <v>135</v>
      </c>
      <c r="C39" s="1">
        <f>SUM(E39:CS39)</f>
        <v>6072585.7138000112</v>
      </c>
      <c r="E39" s="1">
        <f>'Income_Expenditure Schedule'!K84</f>
        <v>0</v>
      </c>
      <c r="F39" s="1">
        <f>'Income_Expenditure Schedule'!L84</f>
        <v>0</v>
      </c>
      <c r="G39" s="1">
        <f>'Income_Expenditure Schedule'!M84</f>
        <v>0</v>
      </c>
      <c r="H39" s="1">
        <f>'Income_Expenditure Schedule'!N84</f>
        <v>0</v>
      </c>
      <c r="I39" s="1">
        <f>'Income_Expenditure Schedule'!O84</f>
        <v>0</v>
      </c>
      <c r="J39" s="1">
        <f>'Income_Expenditure Schedule'!P84</f>
        <v>0</v>
      </c>
      <c r="K39" s="1">
        <f>'Income_Expenditure Schedule'!Q84</f>
        <v>0</v>
      </c>
      <c r="L39" s="1">
        <f>'Income_Expenditure Schedule'!R84</f>
        <v>0</v>
      </c>
      <c r="M39" s="1">
        <f>'Income_Expenditure Schedule'!S84</f>
        <v>0</v>
      </c>
      <c r="N39" s="1">
        <f>'Income_Expenditure Schedule'!T84</f>
        <v>0</v>
      </c>
      <c r="O39" s="1">
        <f>'Income_Expenditure Schedule'!U84</f>
        <v>0</v>
      </c>
      <c r="P39" s="1">
        <f>'Income_Expenditure Schedule'!V84</f>
        <v>0</v>
      </c>
      <c r="Q39" s="1">
        <f>'Income_Expenditure Schedule'!W84</f>
        <v>0</v>
      </c>
      <c r="R39" s="1">
        <f>'Income_Expenditure Schedule'!X84</f>
        <v>0</v>
      </c>
      <c r="S39" s="1">
        <f>'Income_Expenditure Schedule'!Y84</f>
        <v>0</v>
      </c>
      <c r="T39" s="1">
        <f>'Income_Expenditure Schedule'!Z84</f>
        <v>0</v>
      </c>
      <c r="U39" s="1">
        <f>'Income_Expenditure Schedule'!AA84</f>
        <v>0</v>
      </c>
      <c r="V39" s="1">
        <f>'Income_Expenditure Schedule'!AB84</f>
        <v>0</v>
      </c>
      <c r="W39" s="1">
        <f>'Income_Expenditure Schedule'!AC84</f>
        <v>0</v>
      </c>
      <c r="X39" s="1">
        <f>'Income_Expenditure Schedule'!AD84</f>
        <v>0</v>
      </c>
      <c r="Y39" s="1">
        <f>'Income_Expenditure Schedule'!AE84</f>
        <v>0</v>
      </c>
      <c r="Z39" s="1">
        <f>'Income_Expenditure Schedule'!AF84</f>
        <v>0</v>
      </c>
      <c r="AA39" s="1">
        <f>'Income_Expenditure Schedule'!AG84</f>
        <v>0</v>
      </c>
      <c r="AB39" s="1">
        <f>'Income_Expenditure Schedule'!AH84</f>
        <v>0</v>
      </c>
      <c r="AC39" s="1">
        <f>'Income_Expenditure Schedule'!AI84</f>
        <v>201503.48309736612</v>
      </c>
      <c r="AD39" s="1">
        <f>'Income_Expenditure Schedule'!AJ84</f>
        <v>201122.36490678636</v>
      </c>
      <c r="AE39" s="1">
        <f>'Income_Expenditure Schedule'!AK84</f>
        <v>200741.96755275477</v>
      </c>
      <c r="AF39" s="1">
        <f>'Income_Expenditure Schedule'!AL84</f>
        <v>200362.28967190065</v>
      </c>
      <c r="AG39" s="1">
        <f>'Income_Expenditure Schedule'!AM84</f>
        <v>199983.32990343217</v>
      </c>
      <c r="AH39" s="1">
        <f>'Income_Expenditure Schedule'!AN84</f>
        <v>199605.08688913111</v>
      </c>
      <c r="AI39" s="1">
        <f>'Income_Expenditure Schedule'!AO84</f>
        <v>199227.55927334822</v>
      </c>
      <c r="AJ39" s="1">
        <f>'Income_Expenditure Schedule'!AP84</f>
        <v>198850.74570299822</v>
      </c>
      <c r="AK39" s="1">
        <f>'Income_Expenditure Schedule'!AQ84</f>
        <v>198474.64482755508</v>
      </c>
      <c r="AL39" s="1">
        <f>'Income_Expenditure Schedule'!AR84</f>
        <v>198099.2552990471</v>
      </c>
      <c r="AM39" s="1">
        <f>'Income_Expenditure Schedule'!AS84</f>
        <v>197724.57577205211</v>
      </c>
      <c r="AN39" s="1">
        <f>'Income_Expenditure Schedule'!AT84</f>
        <v>197350.60490369255</v>
      </c>
      <c r="AO39" s="1">
        <f>'Income_Expenditure Schedule'!AU84</f>
        <v>196977.34135363088</v>
      </c>
      <c r="AP39" s="1">
        <f>'Income_Expenditure Schedule'!AV84</f>
        <v>196604.78378406455</v>
      </c>
      <c r="AQ39" s="1">
        <f>'Income_Expenditure Schedule'!AW84</f>
        <v>196232.93085972129</v>
      </c>
      <c r="AR39" s="1">
        <f>'Income_Expenditure Schedule'!AX84</f>
        <v>195861.78124785438</v>
      </c>
      <c r="AS39" s="1">
        <f>'Income_Expenditure Schedule'!AY84</f>
        <v>195491.33361823778</v>
      </c>
      <c r="AT39" s="1">
        <f>'Income_Expenditure Schedule'!AZ84</f>
        <v>195121.58664316143</v>
      </c>
      <c r="AU39" s="1">
        <f>'Income_Expenditure Schedule'!BA84</f>
        <v>194752.5389974264</v>
      </c>
      <c r="AV39" s="1">
        <f>'Income_Expenditure Schedule'!BB84</f>
        <v>194384.18935834026</v>
      </c>
      <c r="AW39" s="1">
        <f>'Income_Expenditure Schedule'!BC84</f>
        <v>194016.53640571231</v>
      </c>
      <c r="AX39" s="1">
        <f>'Income_Expenditure Schedule'!BD84</f>
        <v>193649.57882184876</v>
      </c>
      <c r="AY39" s="1">
        <f>'Income_Expenditure Schedule'!BE84</f>
        <v>193283.31529154815</v>
      </c>
      <c r="AZ39" s="1">
        <f>'Income_Expenditure Schedule'!BF84</f>
        <v>192917.74450209647</v>
      </c>
      <c r="BA39" s="1">
        <f>'Income_Expenditure Schedule'!BG84</f>
        <v>192552.86514326258</v>
      </c>
      <c r="BB39" s="1">
        <f>'Income_Expenditure Schedule'!BH84</f>
        <v>192188.67590729345</v>
      </c>
      <c r="BC39" s="1">
        <f>'Income_Expenditure Schedule'!BI84</f>
        <v>191825.17548890956</v>
      </c>
      <c r="BD39" s="1">
        <f>'Income_Expenditure Schedule'!BJ84</f>
        <v>191462.36258530008</v>
      </c>
      <c r="BE39" s="1">
        <f>'Income_Expenditure Schedule'!BK84</f>
        <v>191100.23589611836</v>
      </c>
      <c r="BF39" s="1">
        <f>'Income_Expenditure Schedule'!BL84</f>
        <v>190738.79412347716</v>
      </c>
      <c r="BG39" s="1">
        <f>'Income_Expenditure Schedule'!BM84</f>
        <v>190378.03597194399</v>
      </c>
      <c r="BH39" s="1">
        <f>'Income_Expenditure Schedule'!BN84</f>
        <v>0</v>
      </c>
      <c r="BI39" s="1">
        <f>'Income_Expenditure Schedule'!BO84</f>
        <v>0</v>
      </c>
      <c r="BJ39" s="1">
        <f>'Income_Expenditure Schedule'!BP84</f>
        <v>0</v>
      </c>
      <c r="BK39" s="1">
        <f>'Income_Expenditure Schedule'!BQ84</f>
        <v>0</v>
      </c>
      <c r="BL39" s="1">
        <f>'Income_Expenditure Schedule'!BR84</f>
        <v>0</v>
      </c>
      <c r="BM39" s="1">
        <f>'Income_Expenditure Schedule'!BS84</f>
        <v>0</v>
      </c>
      <c r="BN39" s="1">
        <f>'Income_Expenditure Schedule'!BT84</f>
        <v>0</v>
      </c>
      <c r="BO39" s="1">
        <f>'Income_Expenditure Schedule'!BU84</f>
        <v>0</v>
      </c>
      <c r="BP39" s="1">
        <f>'Income_Expenditure Schedule'!BV84</f>
        <v>0</v>
      </c>
      <c r="BQ39" s="1">
        <f>'Income_Expenditure Schedule'!BW84</f>
        <v>0</v>
      </c>
      <c r="BR39" s="1">
        <f>'Income_Expenditure Schedule'!BX84</f>
        <v>0</v>
      </c>
      <c r="BS39" s="1">
        <f>'Income_Expenditure Schedule'!BY84</f>
        <v>0</v>
      </c>
      <c r="BT39" s="1">
        <f>'Income_Expenditure Schedule'!BZ84</f>
        <v>0</v>
      </c>
      <c r="BU39" s="1">
        <f>'Income_Expenditure Schedule'!CA84</f>
        <v>0</v>
      </c>
      <c r="BV39" s="1">
        <f>'Income_Expenditure Schedule'!CB84</f>
        <v>0</v>
      </c>
      <c r="BW39" s="1">
        <f>'Income_Expenditure Schedule'!CC84</f>
        <v>0</v>
      </c>
      <c r="BX39" s="1">
        <f>'Income_Expenditure Schedule'!CD84</f>
        <v>0</v>
      </c>
      <c r="BY39" s="1">
        <f>'Income_Expenditure Schedule'!CE84</f>
        <v>0</v>
      </c>
      <c r="BZ39" s="1">
        <f>'Income_Expenditure Schedule'!CF84</f>
        <v>0</v>
      </c>
      <c r="CA39" s="1">
        <f>'Income_Expenditure Schedule'!CG84</f>
        <v>0</v>
      </c>
      <c r="CB39" s="1">
        <f>'Income_Expenditure Schedule'!CH84</f>
        <v>0</v>
      </c>
      <c r="CC39" s="1">
        <f>'Income_Expenditure Schedule'!CI84</f>
        <v>0</v>
      </c>
      <c r="CD39" s="1">
        <f>'Income_Expenditure Schedule'!CJ84</f>
        <v>0</v>
      </c>
      <c r="CE39" s="1">
        <f>'Income_Expenditure Schedule'!CK84</f>
        <v>0</v>
      </c>
      <c r="CF39" s="1">
        <f>'Income_Expenditure Schedule'!CL84</f>
        <v>0</v>
      </c>
      <c r="CG39" s="1">
        <f>'Income_Expenditure Schedule'!CM84</f>
        <v>0</v>
      </c>
      <c r="CH39" s="1">
        <f>'Income_Expenditure Schedule'!CN84</f>
        <v>0</v>
      </c>
      <c r="CI39" s="1">
        <f>'Income_Expenditure Schedule'!CO84</f>
        <v>0</v>
      </c>
      <c r="CJ39" s="1">
        <f>'Income_Expenditure Schedule'!CP84</f>
        <v>0</v>
      </c>
      <c r="CK39" s="1">
        <f>'Income_Expenditure Schedule'!CQ84</f>
        <v>0</v>
      </c>
      <c r="CL39" s="1">
        <f>'Income_Expenditure Schedule'!CR84</f>
        <v>0</v>
      </c>
      <c r="CM39" s="1">
        <f>'Income_Expenditure Schedule'!CS84</f>
        <v>0</v>
      </c>
      <c r="CN39" s="1">
        <f>'Income_Expenditure Schedule'!CT84</f>
        <v>0</v>
      </c>
      <c r="CO39" s="1">
        <f>'Income_Expenditure Schedule'!CU84</f>
        <v>0</v>
      </c>
      <c r="CP39" s="1">
        <f>'Income_Expenditure Schedule'!CV84</f>
        <v>0</v>
      </c>
      <c r="CQ39" s="1">
        <f>'Income_Expenditure Schedule'!CW84</f>
        <v>0</v>
      </c>
      <c r="CR39" s="1">
        <f>'Income_Expenditure Schedule'!CX84</f>
        <v>0</v>
      </c>
      <c r="CS39" s="1">
        <f>'Income_Expenditure Schedule'!CY84</f>
        <v>0</v>
      </c>
    </row>
    <row r="40" spans="1:97" x14ac:dyDescent="0.25">
      <c r="B40" s="1" t="s">
        <v>149</v>
      </c>
      <c r="E40" s="1">
        <f>'Income_Expenditure Schedule'!K85</f>
        <v>0</v>
      </c>
      <c r="F40" s="1">
        <f>'Income_Expenditure Schedule'!L85</f>
        <v>0</v>
      </c>
      <c r="G40" s="1">
        <f>'Income_Expenditure Schedule'!M85</f>
        <v>0</v>
      </c>
      <c r="H40" s="1">
        <f>'Income_Expenditure Schedule'!N85</f>
        <v>0</v>
      </c>
      <c r="I40" s="1">
        <f>'Income_Expenditure Schedule'!O85</f>
        <v>0</v>
      </c>
      <c r="J40" s="1">
        <f>'Income_Expenditure Schedule'!P85</f>
        <v>0</v>
      </c>
      <c r="K40" s="1">
        <f>'Income_Expenditure Schedule'!Q85</f>
        <v>0</v>
      </c>
      <c r="L40" s="1">
        <f>'Income_Expenditure Schedule'!R85</f>
        <v>0</v>
      </c>
      <c r="M40" s="1">
        <f>'Income_Expenditure Schedule'!S85</f>
        <v>0</v>
      </c>
      <c r="N40" s="1">
        <f>'Income_Expenditure Schedule'!T85</f>
        <v>0</v>
      </c>
      <c r="O40" s="1">
        <f>'Income_Expenditure Schedule'!U85</f>
        <v>0</v>
      </c>
      <c r="P40" s="1">
        <f>'Income_Expenditure Schedule'!V85</f>
        <v>0</v>
      </c>
      <c r="Q40" s="1">
        <f>'Income_Expenditure Schedule'!W85</f>
        <v>0</v>
      </c>
      <c r="R40" s="1">
        <f>'Income_Expenditure Schedule'!X85</f>
        <v>0</v>
      </c>
      <c r="S40" s="1">
        <f>'Income_Expenditure Schedule'!Y85</f>
        <v>0</v>
      </c>
      <c r="T40" s="1">
        <f>'Income_Expenditure Schedule'!Z85</f>
        <v>0</v>
      </c>
      <c r="U40" s="1">
        <f>'Income_Expenditure Schedule'!AA85</f>
        <v>0</v>
      </c>
      <c r="V40" s="1">
        <f>'Income_Expenditure Schedule'!AB85</f>
        <v>0</v>
      </c>
      <c r="W40" s="1">
        <f>'Income_Expenditure Schedule'!AC85</f>
        <v>0</v>
      </c>
      <c r="X40" s="1">
        <f>'Income_Expenditure Schedule'!AD85</f>
        <v>0</v>
      </c>
      <c r="Y40" s="1">
        <f>'Income_Expenditure Schedule'!AE85</f>
        <v>0</v>
      </c>
      <c r="Z40" s="1">
        <f>'Income_Expenditure Schedule'!AF85</f>
        <v>0</v>
      </c>
      <c r="AA40" s="1">
        <f>'Income_Expenditure Schedule'!AG85</f>
        <v>0</v>
      </c>
      <c r="AB40" s="1">
        <f>'Income_Expenditure Schedule'!AH85</f>
        <v>0</v>
      </c>
      <c r="AC40" s="1">
        <f>'Income_Expenditure Schedule'!AI85</f>
        <v>185023.53617108025</v>
      </c>
      <c r="AD40" s="1">
        <f>'Income_Expenditure Schedule'!AJ85</f>
        <v>184673.58770251647</v>
      </c>
      <c r="AE40" s="1">
        <f>'Income_Expenditure Schedule'!AK85</f>
        <v>184324.30111693896</v>
      </c>
      <c r="AF40" s="1">
        <f>'Income_Expenditure Schedule'!AL85</f>
        <v>183975.6751624803</v>
      </c>
      <c r="AG40" s="1">
        <f>'Income_Expenditure Schedule'!AM85</f>
        <v>183627.7085896408</v>
      </c>
      <c r="AH40" s="1">
        <f>'Income_Expenditure Schedule'!AN85</f>
        <v>183280.40015128406</v>
      </c>
      <c r="AI40" s="1">
        <f>'Income_Expenditure Schedule'!AO85</f>
        <v>182933.74860263246</v>
      </c>
      <c r="AJ40" s="1">
        <f>'Income_Expenditure Schedule'!AP85</f>
        <v>182587.75270126274</v>
      </c>
      <c r="AK40" s="1">
        <f>'Income_Expenditure Schedule'!AQ85</f>
        <v>182242.41120710157</v>
      </c>
      <c r="AL40" s="1">
        <f>'Income_Expenditure Schedule'!AR85</f>
        <v>181897.72288242099</v>
      </c>
      <c r="AM40" s="1">
        <f>'Income_Expenditure Schedule'!AS85</f>
        <v>181553.68649183394</v>
      </c>
      <c r="AN40" s="1">
        <f>'Income_Expenditure Schedule'!AT85</f>
        <v>181210.30080229026</v>
      </c>
      <c r="AO40" s="1">
        <f>'Income_Expenditure Schedule'!AU85</f>
        <v>180867.56458307157</v>
      </c>
      <c r="AP40" s="1">
        <f>'Income_Expenditure Schedule'!AV85</f>
        <v>180525.47660578755</v>
      </c>
      <c r="AQ40" s="1">
        <f>'Income_Expenditure Schedule'!AW85</f>
        <v>180184.03564437103</v>
      </c>
      <c r="AR40" s="1">
        <f>'Income_Expenditure Schedule'!AX85</f>
        <v>179843.24047507378</v>
      </c>
      <c r="AS40" s="1">
        <f>'Income_Expenditure Schedule'!AY85</f>
        <v>179503.08987646239</v>
      </c>
      <c r="AT40" s="1">
        <f>'Income_Expenditure Schedule'!AZ85</f>
        <v>179163.58262941329</v>
      </c>
      <c r="AU40" s="1">
        <f>'Income_Expenditure Schedule'!BA85</f>
        <v>178824.71751710895</v>
      </c>
      <c r="AV40" s="1">
        <f>'Income_Expenditure Schedule'!BB85</f>
        <v>178486.4933250332</v>
      </c>
      <c r="AW40" s="1">
        <f>'Income_Expenditure Schedule'!BC85</f>
        <v>178148.90884096705</v>
      </c>
      <c r="AX40" s="1">
        <f>'Income_Expenditure Schedule'!BD85</f>
        <v>177811.96285498407</v>
      </c>
      <c r="AY40" s="1">
        <f>'Income_Expenditure Schedule'!BE85</f>
        <v>177475.65415944665</v>
      </c>
      <c r="AZ40" s="1">
        <f>'Income_Expenditure Schedule'!BF85</f>
        <v>177139.98154900098</v>
      </c>
      <c r="BA40" s="1">
        <f>'Income_Expenditure Schedule'!BG85</f>
        <v>176804.94382057284</v>
      </c>
      <c r="BB40" s="1">
        <f>'Income_Expenditure Schedule'!BH85</f>
        <v>176470.53977336397</v>
      </c>
      <c r="BC40" s="1">
        <f>'Income_Expenditure Schedule'!BI85</f>
        <v>176136.76820884689</v>
      </c>
      <c r="BD40" s="1">
        <f>'Income_Expenditure Schedule'!BJ85</f>
        <v>175803.62793076105</v>
      </c>
      <c r="BE40" s="1">
        <f>'Income_Expenditure Schedule'!BK85</f>
        <v>175471.11774510858</v>
      </c>
      <c r="BF40" s="1">
        <f>'Income_Expenditure Schedule'!BL85</f>
        <v>175139.23646014978</v>
      </c>
      <c r="BG40" s="1">
        <f>'Income_Expenditure Schedule'!BM85</f>
        <v>92423868.226419032</v>
      </c>
      <c r="BH40" s="1">
        <f>'Income_Expenditure Schedule'!BN85</f>
        <v>0</v>
      </c>
      <c r="BI40" s="1">
        <f>'Income_Expenditure Schedule'!BO85</f>
        <v>0</v>
      </c>
      <c r="BJ40" s="1">
        <f>'Income_Expenditure Schedule'!BP85</f>
        <v>0</v>
      </c>
      <c r="BK40" s="1">
        <f>'Income_Expenditure Schedule'!BQ85</f>
        <v>0</v>
      </c>
      <c r="BL40" s="1">
        <f>'Income_Expenditure Schedule'!BR85</f>
        <v>0</v>
      </c>
      <c r="BM40" s="1">
        <f>'Income_Expenditure Schedule'!BS85</f>
        <v>0</v>
      </c>
      <c r="BN40" s="1">
        <f>'Income_Expenditure Schedule'!BT85</f>
        <v>0</v>
      </c>
      <c r="BO40" s="1">
        <f>'Income_Expenditure Schedule'!BU85</f>
        <v>0</v>
      </c>
      <c r="BP40" s="1">
        <f>'Income_Expenditure Schedule'!BV85</f>
        <v>0</v>
      </c>
      <c r="BQ40" s="1">
        <f>'Income_Expenditure Schedule'!BW85</f>
        <v>0</v>
      </c>
      <c r="BR40" s="1">
        <f>'Income_Expenditure Schedule'!BX85</f>
        <v>0</v>
      </c>
      <c r="BS40" s="1">
        <f>'Income_Expenditure Schedule'!BY85</f>
        <v>0</v>
      </c>
      <c r="BT40" s="1">
        <f>'Income_Expenditure Schedule'!BZ85</f>
        <v>0</v>
      </c>
      <c r="BU40" s="1">
        <f>'Income_Expenditure Schedule'!CA85</f>
        <v>0</v>
      </c>
      <c r="BV40" s="1">
        <f>'Income_Expenditure Schedule'!CB85</f>
        <v>0</v>
      </c>
      <c r="BW40" s="1">
        <f>'Income_Expenditure Schedule'!CC85</f>
        <v>0</v>
      </c>
      <c r="BX40" s="1">
        <f>'Income_Expenditure Schedule'!CD85</f>
        <v>0</v>
      </c>
      <c r="BY40" s="1">
        <f>'Income_Expenditure Schedule'!CE85</f>
        <v>0</v>
      </c>
      <c r="BZ40" s="1">
        <f>'Income_Expenditure Schedule'!CF85</f>
        <v>0</v>
      </c>
      <c r="CA40" s="1">
        <f>'Income_Expenditure Schedule'!CG85</f>
        <v>0</v>
      </c>
      <c r="CB40" s="1">
        <f>'Income_Expenditure Schedule'!CH85</f>
        <v>0</v>
      </c>
      <c r="CC40" s="1">
        <f>'Income_Expenditure Schedule'!CI85</f>
        <v>0</v>
      </c>
      <c r="CD40" s="1">
        <f>'Income_Expenditure Schedule'!CJ85</f>
        <v>0</v>
      </c>
      <c r="CE40" s="1">
        <f>'Income_Expenditure Schedule'!CK85</f>
        <v>0</v>
      </c>
      <c r="CF40" s="1">
        <f>'Income_Expenditure Schedule'!CL85</f>
        <v>0</v>
      </c>
      <c r="CG40" s="1">
        <f>'Income_Expenditure Schedule'!CM85</f>
        <v>0</v>
      </c>
      <c r="CH40" s="1">
        <f>'Income_Expenditure Schedule'!CN85</f>
        <v>0</v>
      </c>
      <c r="CI40" s="1">
        <f>'Income_Expenditure Schedule'!CO85</f>
        <v>0</v>
      </c>
      <c r="CJ40" s="1">
        <f>'Income_Expenditure Schedule'!CP85</f>
        <v>0</v>
      </c>
      <c r="CK40" s="1">
        <f>'Income_Expenditure Schedule'!CQ85</f>
        <v>0</v>
      </c>
      <c r="CL40" s="1">
        <f>'Income_Expenditure Schedule'!CR85</f>
        <v>0</v>
      </c>
      <c r="CM40" s="1">
        <f>'Income_Expenditure Schedule'!CS85</f>
        <v>0</v>
      </c>
      <c r="CN40" s="1">
        <f>'Income_Expenditure Schedule'!CT85</f>
        <v>0</v>
      </c>
      <c r="CO40" s="1">
        <f>'Income_Expenditure Schedule'!CU85</f>
        <v>0</v>
      </c>
      <c r="CP40" s="1">
        <f>'Income_Expenditure Schedule'!CV85</f>
        <v>0</v>
      </c>
      <c r="CQ40" s="1">
        <f>'Income_Expenditure Schedule'!CW85</f>
        <v>0</v>
      </c>
      <c r="CR40" s="1">
        <f>'Income_Expenditure Schedule'!CX85</f>
        <v>0</v>
      </c>
      <c r="CS40" s="1">
        <f>'Income_Expenditure Schedule'!CY85</f>
        <v>0</v>
      </c>
    </row>
    <row r="41" spans="1:97" x14ac:dyDescent="0.25">
      <c r="B41" s="1" t="s">
        <v>150</v>
      </c>
      <c r="E41" s="1">
        <f>'Income_Expenditure Schedule'!K86</f>
        <v>0</v>
      </c>
      <c r="F41" s="1">
        <f>'Income_Expenditure Schedule'!L86</f>
        <v>0</v>
      </c>
      <c r="G41" s="1">
        <f>'Income_Expenditure Schedule'!M86</f>
        <v>0</v>
      </c>
      <c r="H41" s="1">
        <f>'Income_Expenditure Schedule'!N86</f>
        <v>0</v>
      </c>
      <c r="I41" s="1">
        <f>'Income_Expenditure Schedule'!O86</f>
        <v>0</v>
      </c>
      <c r="J41" s="1">
        <f>'Income_Expenditure Schedule'!P86</f>
        <v>0</v>
      </c>
      <c r="K41" s="1">
        <f>'Income_Expenditure Schedule'!Q86</f>
        <v>0</v>
      </c>
      <c r="L41" s="1">
        <f>'Income_Expenditure Schedule'!R86</f>
        <v>0</v>
      </c>
      <c r="M41" s="1">
        <f>'Income_Expenditure Schedule'!S86</f>
        <v>0</v>
      </c>
      <c r="N41" s="1">
        <f>'Income_Expenditure Schedule'!T86</f>
        <v>0</v>
      </c>
      <c r="O41" s="1">
        <f>'Income_Expenditure Schedule'!U86</f>
        <v>0</v>
      </c>
      <c r="P41" s="1">
        <f>'Income_Expenditure Schedule'!V86</f>
        <v>0</v>
      </c>
      <c r="Q41" s="1">
        <f>'Income_Expenditure Schedule'!W86</f>
        <v>0</v>
      </c>
      <c r="R41" s="1">
        <f>'Income_Expenditure Schedule'!X86</f>
        <v>0</v>
      </c>
      <c r="S41" s="1">
        <f>'Income_Expenditure Schedule'!Y86</f>
        <v>0</v>
      </c>
      <c r="T41" s="1">
        <f>'Income_Expenditure Schedule'!Z86</f>
        <v>0</v>
      </c>
      <c r="U41" s="1">
        <f>'Income_Expenditure Schedule'!AA86</f>
        <v>0</v>
      </c>
      <c r="V41" s="1">
        <f>'Income_Expenditure Schedule'!AB86</f>
        <v>0</v>
      </c>
      <c r="W41" s="1">
        <f>'Income_Expenditure Schedule'!AC86</f>
        <v>0</v>
      </c>
      <c r="X41" s="1">
        <f>'Income_Expenditure Schedule'!AD86</f>
        <v>0</v>
      </c>
      <c r="Y41" s="1">
        <f>'Income_Expenditure Schedule'!AE86</f>
        <v>0</v>
      </c>
      <c r="Z41" s="1">
        <f>'Income_Expenditure Schedule'!AF86</f>
        <v>0</v>
      </c>
      <c r="AA41" s="1">
        <f>'Income_Expenditure Schedule'!AG86</f>
        <v>0</v>
      </c>
      <c r="AB41" s="1">
        <f>'Income_Expenditure Schedule'!AH86</f>
        <v>0</v>
      </c>
      <c r="AC41" s="1">
        <f>'Income_Expenditure Schedule'!AI86</f>
        <v>97639976.463828921</v>
      </c>
      <c r="AD41" s="1">
        <f>'Income_Expenditure Schedule'!AJ86</f>
        <v>97455302.876126409</v>
      </c>
      <c r="AE41" s="1">
        <f>'Income_Expenditure Schedule'!AK86</f>
        <v>97270978.575009465</v>
      </c>
      <c r="AF41" s="1">
        <f>'Income_Expenditure Schedule'!AL86</f>
        <v>97087002.899846986</v>
      </c>
      <c r="AG41" s="1">
        <f>'Income_Expenditure Schedule'!AM86</f>
        <v>96903375.191257343</v>
      </c>
      <c r="AH41" s="1">
        <f>'Income_Expenditure Schedule'!AN86</f>
        <v>96720094.79110606</v>
      </c>
      <c r="AI41" s="1">
        <f>'Income_Expenditure Schedule'!AO86</f>
        <v>96537161.042503431</v>
      </c>
      <c r="AJ41" s="1">
        <f>'Income_Expenditure Schedule'!AP86</f>
        <v>96354573.289802164</v>
      </c>
      <c r="AK41" s="1">
        <f>'Income_Expenditure Schedule'!AQ86</f>
        <v>96172330.878595069</v>
      </c>
      <c r="AL41" s="1">
        <f>'Income_Expenditure Schedule'!AR86</f>
        <v>95990433.155712649</v>
      </c>
      <c r="AM41" s="1">
        <f>'Income_Expenditure Schedule'!AS86</f>
        <v>95808879.469220817</v>
      </c>
      <c r="AN41" s="1">
        <f>'Income_Expenditure Schedule'!AT86</f>
        <v>95627669.168418527</v>
      </c>
      <c r="AO41" s="1">
        <f>'Income_Expenditure Schedule'!AU86</f>
        <v>95446801.603835449</v>
      </c>
      <c r="AP41" s="1">
        <f>'Income_Expenditure Schedule'!AV86</f>
        <v>95266276.127229661</v>
      </c>
      <c r="AQ41" s="1">
        <f>'Income_Expenditure Schedule'!AW86</f>
        <v>95086092.091585293</v>
      </c>
      <c r="AR41" s="1">
        <f>'Income_Expenditure Schedule'!AX86</f>
        <v>94906248.85111022</v>
      </c>
      <c r="AS41" s="1">
        <f>'Income_Expenditure Schedule'!AY86</f>
        <v>94726745.761233762</v>
      </c>
      <c r="AT41" s="1">
        <f>'Income_Expenditure Schedule'!AZ86</f>
        <v>94547582.178604349</v>
      </c>
      <c r="AU41" s="1">
        <f>'Income_Expenditure Schedule'!BA86</f>
        <v>94368757.461087242</v>
      </c>
      <c r="AV41" s="1">
        <f>'Income_Expenditure Schedule'!BB86</f>
        <v>94190270.967762202</v>
      </c>
      <c r="AW41" s="1">
        <f>'Income_Expenditure Schedule'!BC86</f>
        <v>94012122.058921233</v>
      </c>
      <c r="AX41" s="1">
        <f>'Income_Expenditure Schedule'!BD86</f>
        <v>93834310.096066251</v>
      </c>
      <c r="AY41" s="1">
        <f>'Income_Expenditure Schedule'!BE86</f>
        <v>93656834.44190681</v>
      </c>
      <c r="AZ41" s="1">
        <f>'Income_Expenditure Schedule'!BF86</f>
        <v>93479694.460357815</v>
      </c>
      <c r="BA41" s="1">
        <f>'Income_Expenditure Schedule'!BG86</f>
        <v>93302889.516537249</v>
      </c>
      <c r="BB41" s="1">
        <f>'Income_Expenditure Schedule'!BH86</f>
        <v>93126418.976763889</v>
      </c>
      <c r="BC41" s="1">
        <f>'Income_Expenditure Schedule'!BI86</f>
        <v>92950282.208555043</v>
      </c>
      <c r="BD41" s="1">
        <f>'Income_Expenditure Schedule'!BJ86</f>
        <v>92774478.580624282</v>
      </c>
      <c r="BE41" s="1">
        <f>'Income_Expenditure Schedule'!BK86</f>
        <v>92599007.462879181</v>
      </c>
      <c r="BF41" s="1">
        <f>'Income_Expenditure Schedule'!BL86</f>
        <v>92423868.226419032</v>
      </c>
      <c r="BG41" s="1">
        <f>'Income_Expenditure Schedule'!BM86</f>
        <v>0</v>
      </c>
      <c r="BH41" s="1">
        <f>'Income_Expenditure Schedule'!BN86</f>
        <v>0</v>
      </c>
      <c r="BI41" s="1">
        <f>'Income_Expenditure Schedule'!BO86</f>
        <v>0</v>
      </c>
      <c r="BJ41" s="1">
        <f>'Income_Expenditure Schedule'!BP86</f>
        <v>0</v>
      </c>
      <c r="BK41" s="1">
        <f>'Income_Expenditure Schedule'!BQ86</f>
        <v>0</v>
      </c>
      <c r="BL41" s="1">
        <f>'Income_Expenditure Schedule'!BR86</f>
        <v>0</v>
      </c>
      <c r="BM41" s="1">
        <f>'Income_Expenditure Schedule'!BS86</f>
        <v>0</v>
      </c>
      <c r="BN41" s="1">
        <f>'Income_Expenditure Schedule'!BT86</f>
        <v>0</v>
      </c>
      <c r="BO41" s="1">
        <f>'Income_Expenditure Schedule'!BU86</f>
        <v>0</v>
      </c>
      <c r="BP41" s="1">
        <f>'Income_Expenditure Schedule'!BV86</f>
        <v>0</v>
      </c>
      <c r="BQ41" s="1">
        <f>'Income_Expenditure Schedule'!BW86</f>
        <v>0</v>
      </c>
      <c r="BR41" s="1">
        <f>'Income_Expenditure Schedule'!BX86</f>
        <v>0</v>
      </c>
      <c r="BS41" s="1">
        <f>'Income_Expenditure Schedule'!BY86</f>
        <v>0</v>
      </c>
      <c r="BT41" s="1">
        <f>'Income_Expenditure Schedule'!BZ86</f>
        <v>0</v>
      </c>
      <c r="BU41" s="1">
        <f>'Income_Expenditure Schedule'!CA86</f>
        <v>0</v>
      </c>
      <c r="BV41" s="1">
        <f>'Income_Expenditure Schedule'!CB86</f>
        <v>0</v>
      </c>
      <c r="BW41" s="1">
        <f>'Income_Expenditure Schedule'!CC86</f>
        <v>0</v>
      </c>
      <c r="BX41" s="1">
        <f>'Income_Expenditure Schedule'!CD86</f>
        <v>0</v>
      </c>
      <c r="BY41" s="1">
        <f>'Income_Expenditure Schedule'!CE86</f>
        <v>0</v>
      </c>
      <c r="BZ41" s="1">
        <f>'Income_Expenditure Schedule'!CF86</f>
        <v>0</v>
      </c>
      <c r="CA41" s="1">
        <f>'Income_Expenditure Schedule'!CG86</f>
        <v>0</v>
      </c>
      <c r="CB41" s="1">
        <f>'Income_Expenditure Schedule'!CH86</f>
        <v>0</v>
      </c>
      <c r="CC41" s="1">
        <f>'Income_Expenditure Schedule'!CI86</f>
        <v>0</v>
      </c>
      <c r="CD41" s="1">
        <f>'Income_Expenditure Schedule'!CJ86</f>
        <v>0</v>
      </c>
      <c r="CE41" s="1">
        <f>'Income_Expenditure Schedule'!CK86</f>
        <v>0</v>
      </c>
      <c r="CF41" s="1">
        <f>'Income_Expenditure Schedule'!CL86</f>
        <v>0</v>
      </c>
      <c r="CG41" s="1">
        <f>'Income_Expenditure Schedule'!CM86</f>
        <v>0</v>
      </c>
      <c r="CH41" s="1">
        <f>'Income_Expenditure Schedule'!CN86</f>
        <v>0</v>
      </c>
      <c r="CI41" s="1">
        <f>'Income_Expenditure Schedule'!CO86</f>
        <v>0</v>
      </c>
      <c r="CJ41" s="1">
        <f>'Income_Expenditure Schedule'!CP86</f>
        <v>0</v>
      </c>
      <c r="CK41" s="1">
        <f>'Income_Expenditure Schedule'!CQ86</f>
        <v>0</v>
      </c>
      <c r="CL41" s="1">
        <f>'Income_Expenditure Schedule'!CR86</f>
        <v>0</v>
      </c>
      <c r="CM41" s="1">
        <f>'Income_Expenditure Schedule'!CS86</f>
        <v>0</v>
      </c>
      <c r="CN41" s="1">
        <f>'Income_Expenditure Schedule'!CT86</f>
        <v>0</v>
      </c>
      <c r="CO41" s="1">
        <f>'Income_Expenditure Schedule'!CU86</f>
        <v>0</v>
      </c>
      <c r="CP41" s="1">
        <f>'Income_Expenditure Schedule'!CV86</f>
        <v>0</v>
      </c>
      <c r="CQ41" s="1">
        <f>'Income_Expenditure Schedule'!CW86</f>
        <v>0</v>
      </c>
      <c r="CR41" s="1">
        <f>'Income_Expenditure Schedule'!CX86</f>
        <v>0</v>
      </c>
      <c r="CS41" s="1">
        <f>'Income_Expenditure Schedule'!CY86</f>
        <v>0</v>
      </c>
    </row>
    <row r="43" spans="1:97" s="15" customFormat="1" ht="19.5" thickBot="1" x14ac:dyDescent="0.35">
      <c r="B43" s="16" t="s">
        <v>279</v>
      </c>
      <c r="C43" s="39"/>
    </row>
    <row r="45" spans="1:97" x14ac:dyDescent="0.25">
      <c r="A45" s="118"/>
      <c r="B45" s="118"/>
      <c r="C45" s="118">
        <f ca="1">SUM(E45:CS45)</f>
        <v>234825103.4748469</v>
      </c>
      <c r="D45" s="118"/>
      <c r="E45" s="118">
        <f t="shared" ref="E45:AJ45" si="12">E7+E14+E32+E36-E38</f>
        <v>0</v>
      </c>
      <c r="F45" s="118">
        <f t="shared" si="12"/>
        <v>0</v>
      </c>
      <c r="G45" s="118">
        <f t="shared" si="12"/>
        <v>0</v>
      </c>
      <c r="H45" s="118">
        <f t="shared" si="12"/>
        <v>0</v>
      </c>
      <c r="I45" s="118">
        <f t="shared" si="12"/>
        <v>0</v>
      </c>
      <c r="J45" s="118">
        <f t="shared" si="12"/>
        <v>0</v>
      </c>
      <c r="K45" s="118">
        <f t="shared" si="12"/>
        <v>0</v>
      </c>
      <c r="L45" s="118">
        <f t="shared" ca="1" si="12"/>
        <v>0</v>
      </c>
      <c r="M45" s="118">
        <f t="shared" ca="1" si="12"/>
        <v>0</v>
      </c>
      <c r="N45" s="118">
        <f t="shared" ca="1" si="12"/>
        <v>0</v>
      </c>
      <c r="O45" s="118">
        <f t="shared" ca="1" si="12"/>
        <v>0</v>
      </c>
      <c r="P45" s="118">
        <f t="shared" ca="1" si="12"/>
        <v>0</v>
      </c>
      <c r="Q45" s="118">
        <f t="shared" ca="1" si="12"/>
        <v>0</v>
      </c>
      <c r="R45" s="118">
        <f t="shared" ca="1" si="12"/>
        <v>0</v>
      </c>
      <c r="S45" s="118">
        <f t="shared" ca="1" si="12"/>
        <v>0</v>
      </c>
      <c r="T45" s="118">
        <f t="shared" ca="1" si="12"/>
        <v>0</v>
      </c>
      <c r="U45" s="118">
        <f t="shared" ca="1" si="12"/>
        <v>0</v>
      </c>
      <c r="V45" s="118">
        <f t="shared" ca="1" si="12"/>
        <v>0</v>
      </c>
      <c r="W45" s="118">
        <f t="shared" ca="1" si="12"/>
        <v>0</v>
      </c>
      <c r="X45" s="118">
        <f t="shared" ca="1" si="12"/>
        <v>0</v>
      </c>
      <c r="Y45" s="118">
        <f t="shared" ca="1" si="12"/>
        <v>0</v>
      </c>
      <c r="Z45" s="118">
        <f t="shared" ca="1" si="12"/>
        <v>0</v>
      </c>
      <c r="AA45" s="118">
        <f t="shared" ca="1" si="12"/>
        <v>0</v>
      </c>
      <c r="AB45" s="118">
        <f t="shared" ca="1" si="12"/>
        <v>0</v>
      </c>
      <c r="AC45" s="118">
        <f t="shared" ca="1" si="12"/>
        <v>97267472.317323536</v>
      </c>
      <c r="AD45" s="118">
        <f t="shared" ca="1" si="12"/>
        <v>4030.9983071940369</v>
      </c>
      <c r="AE45" s="118">
        <f t="shared" ca="1" si="12"/>
        <v>211418.29657131108</v>
      </c>
      <c r="AF45" s="118">
        <f t="shared" ca="1" si="12"/>
        <v>403309.5018322856</v>
      </c>
      <c r="AG45" s="118">
        <f t="shared" ca="1" si="12"/>
        <v>474378.22817359364</v>
      </c>
      <c r="AH45" s="118">
        <f t="shared" ca="1" si="12"/>
        <v>475103.77962625143</v>
      </c>
      <c r="AI45" s="118">
        <f t="shared" ca="1" si="12"/>
        <v>449077.95879068592</v>
      </c>
      <c r="AJ45" s="118">
        <f t="shared" ca="1" si="12"/>
        <v>476550.76826240565</v>
      </c>
      <c r="AK45" s="118">
        <f t="shared" ref="AK45:BP45" ca="1" si="13">AK7+AK14+AK32+AK36-AK38</f>
        <v>477272.21063200996</v>
      </c>
      <c r="AL45" s="118">
        <f t="shared" ca="1" si="13"/>
        <v>475317.28848519851</v>
      </c>
      <c r="AM45" s="118">
        <f t="shared" ca="1" si="13"/>
        <v>478711.00440278056</v>
      </c>
      <c r="AN45" s="118">
        <f t="shared" ca="1" si="13"/>
        <v>479428.36096068379</v>
      </c>
      <c r="AO45" s="118">
        <f t="shared" ca="1" si="13"/>
        <v>98930.976114579535</v>
      </c>
      <c r="AP45" s="118">
        <f t="shared" ca="1" si="13"/>
        <v>474351.89794348122</v>
      </c>
      <c r="AQ45" s="118">
        <f t="shared" ca="1" si="13"/>
        <v>475065.191829241</v>
      </c>
      <c r="AR45" s="118">
        <f t="shared" ca="1" si="13"/>
        <v>473014.63661040517</v>
      </c>
      <c r="AS45" s="118">
        <f t="shared" ca="1" si="13"/>
        <v>476487.73483863316</v>
      </c>
      <c r="AT45" s="118">
        <f t="shared" ca="1" si="13"/>
        <v>477196.98906075861</v>
      </c>
      <c r="AU45" s="118">
        <f t="shared" ca="1" si="13"/>
        <v>450279.90181879798</v>
      </c>
      <c r="AV45" s="118">
        <f t="shared" ca="1" si="13"/>
        <v>478611.47564995987</v>
      </c>
      <c r="AW45" s="118">
        <f t="shared" ca="1" si="13"/>
        <v>479316.71308665397</v>
      </c>
      <c r="AX45" s="118">
        <f t="shared" ca="1" si="13"/>
        <v>477258.1166565005</v>
      </c>
      <c r="AY45" s="118">
        <f t="shared" ca="1" si="13"/>
        <v>480723.18888233852</v>
      </c>
      <c r="AZ45" s="118">
        <f t="shared" ca="1" si="13"/>
        <v>481424.43228223588</v>
      </c>
      <c r="BA45" s="118">
        <f t="shared" ca="1" si="13"/>
        <v>117389.18783103646</v>
      </c>
      <c r="BB45" s="118">
        <f t="shared" ca="1" si="13"/>
        <v>506387.65098600939</v>
      </c>
      <c r="BC45" s="118">
        <f t="shared" ca="1" si="13"/>
        <v>507084.92296891037</v>
      </c>
      <c r="BD45" s="118">
        <f t="shared" ca="1" si="13"/>
        <v>504930.87615060568</v>
      </c>
      <c r="BE45" s="118">
        <f t="shared" ca="1" si="13"/>
        <v>508475.51302543987</v>
      </c>
      <c r="BF45" s="118">
        <f t="shared" ca="1" si="13"/>
        <v>509168.83608303987</v>
      </c>
      <c r="BG45" s="118">
        <f t="shared" ca="1" si="13"/>
        <v>125176934.51966035</v>
      </c>
      <c r="BH45" s="118">
        <f t="shared" ca="1" si="13"/>
        <v>0</v>
      </c>
      <c r="BI45" s="118">
        <f t="shared" ca="1" si="13"/>
        <v>0</v>
      </c>
      <c r="BJ45" s="118">
        <f t="shared" ca="1" si="13"/>
        <v>0</v>
      </c>
      <c r="BK45" s="118">
        <f t="shared" ca="1" si="13"/>
        <v>0</v>
      </c>
      <c r="BL45" s="118">
        <f t="shared" ca="1" si="13"/>
        <v>0</v>
      </c>
      <c r="BM45" s="118">
        <f t="shared" ca="1" si="13"/>
        <v>0</v>
      </c>
      <c r="BN45" s="118">
        <f t="shared" ca="1" si="13"/>
        <v>0</v>
      </c>
      <c r="BO45" s="118">
        <f t="shared" ca="1" si="13"/>
        <v>0</v>
      </c>
      <c r="BP45" s="118">
        <f t="shared" ca="1" si="13"/>
        <v>0</v>
      </c>
      <c r="BQ45" s="118">
        <f t="shared" ref="BQ45:CS45" ca="1" si="14">BQ7+BQ14+BQ32+BQ36-BQ38</f>
        <v>0</v>
      </c>
      <c r="BR45" s="118">
        <f t="shared" ca="1" si="14"/>
        <v>0</v>
      </c>
      <c r="BS45" s="118">
        <f t="shared" ca="1" si="14"/>
        <v>0</v>
      </c>
      <c r="BT45" s="118">
        <f t="shared" ca="1" si="14"/>
        <v>0</v>
      </c>
      <c r="BU45" s="118">
        <f t="shared" ca="1" si="14"/>
        <v>0</v>
      </c>
      <c r="BV45" s="118">
        <f t="shared" ca="1" si="14"/>
        <v>0</v>
      </c>
      <c r="BW45" s="118">
        <f t="shared" ca="1" si="14"/>
        <v>0</v>
      </c>
      <c r="BX45" s="118">
        <f t="shared" ca="1" si="14"/>
        <v>0</v>
      </c>
      <c r="BY45" s="118">
        <f t="shared" ca="1" si="14"/>
        <v>0</v>
      </c>
      <c r="BZ45" s="118">
        <f t="shared" ca="1" si="14"/>
        <v>0</v>
      </c>
      <c r="CA45" s="118">
        <f t="shared" ca="1" si="14"/>
        <v>0</v>
      </c>
      <c r="CB45" s="118">
        <f t="shared" ca="1" si="14"/>
        <v>0</v>
      </c>
      <c r="CC45" s="118">
        <f t="shared" ca="1" si="14"/>
        <v>0</v>
      </c>
      <c r="CD45" s="118">
        <f t="shared" ca="1" si="14"/>
        <v>0</v>
      </c>
      <c r="CE45" s="118">
        <f t="shared" ca="1" si="14"/>
        <v>0</v>
      </c>
      <c r="CF45" s="118">
        <f t="shared" ca="1" si="14"/>
        <v>0</v>
      </c>
      <c r="CG45" s="118">
        <f t="shared" ca="1" si="14"/>
        <v>0</v>
      </c>
      <c r="CH45" s="118">
        <f t="shared" ca="1" si="14"/>
        <v>0</v>
      </c>
      <c r="CI45" s="118">
        <f t="shared" ca="1" si="14"/>
        <v>0</v>
      </c>
      <c r="CJ45" s="118">
        <f t="shared" ca="1" si="14"/>
        <v>0</v>
      </c>
      <c r="CK45" s="118">
        <f t="shared" ca="1" si="14"/>
        <v>0</v>
      </c>
      <c r="CL45" s="118">
        <f t="shared" ca="1" si="14"/>
        <v>0</v>
      </c>
      <c r="CM45" s="118">
        <f t="shared" ca="1" si="14"/>
        <v>0</v>
      </c>
      <c r="CN45" s="118">
        <f t="shared" ca="1" si="14"/>
        <v>0</v>
      </c>
      <c r="CO45" s="118">
        <f t="shared" ca="1" si="14"/>
        <v>0</v>
      </c>
      <c r="CP45" s="118">
        <f t="shared" ca="1" si="14"/>
        <v>0</v>
      </c>
      <c r="CQ45" s="118">
        <f t="shared" ca="1" si="14"/>
        <v>0</v>
      </c>
      <c r="CR45" s="118">
        <f t="shared" ca="1" si="14"/>
        <v>0</v>
      </c>
      <c r="CS45" s="118">
        <f t="shared" ca="1" si="14"/>
        <v>0</v>
      </c>
    </row>
    <row r="47" spans="1:97" s="15" customFormat="1" ht="19.5" thickBot="1" x14ac:dyDescent="0.35">
      <c r="B47" s="16" t="s">
        <v>275</v>
      </c>
      <c r="C47" s="39"/>
    </row>
    <row r="49" spans="1:97" x14ac:dyDescent="0.25">
      <c r="B49" s="1" t="s">
        <v>276</v>
      </c>
      <c r="C49" s="1">
        <f>SUM(E49:CS49)</f>
        <v>-26350000</v>
      </c>
      <c r="E49" s="1">
        <f>-Summary!E15</f>
        <v>-26350000</v>
      </c>
      <c r="F49" s="1">
        <f>-Summary!F15</f>
        <v>0</v>
      </c>
      <c r="G49" s="1">
        <f>-Summary!G15</f>
        <v>0</v>
      </c>
      <c r="H49" s="1">
        <f>-Summary!H15</f>
        <v>0</v>
      </c>
      <c r="I49" s="1">
        <f>-Summary!I15</f>
        <v>0</v>
      </c>
      <c r="J49" s="1">
        <f>-Summary!J15</f>
        <v>0</v>
      </c>
      <c r="K49" s="1">
        <f>-Summary!K15</f>
        <v>0</v>
      </c>
      <c r="L49" s="1">
        <f>-Summary!L15</f>
        <v>0</v>
      </c>
      <c r="M49" s="1">
        <f>-Summary!M15</f>
        <v>0</v>
      </c>
      <c r="N49" s="1">
        <f>-Summary!N15</f>
        <v>0</v>
      </c>
      <c r="O49" s="1">
        <f>-Summary!O15</f>
        <v>0</v>
      </c>
      <c r="P49" s="1">
        <f>-Summary!P15</f>
        <v>0</v>
      </c>
      <c r="Q49" s="1">
        <f>-Summary!Q15</f>
        <v>0</v>
      </c>
      <c r="R49" s="1">
        <f>-Summary!R15</f>
        <v>0</v>
      </c>
      <c r="S49" s="1">
        <f>-Summary!S15</f>
        <v>0</v>
      </c>
      <c r="T49" s="1">
        <f>-Summary!T15</f>
        <v>0</v>
      </c>
      <c r="U49" s="1">
        <f>-Summary!U15</f>
        <v>0</v>
      </c>
      <c r="V49" s="1">
        <f>-Summary!V15</f>
        <v>0</v>
      </c>
      <c r="W49" s="1">
        <f>-Summary!W15</f>
        <v>0</v>
      </c>
      <c r="X49" s="1">
        <f>-Summary!X15</f>
        <v>0</v>
      </c>
      <c r="Y49" s="1">
        <f>-Summary!Y15</f>
        <v>0</v>
      </c>
      <c r="Z49" s="1">
        <f>-Summary!Z15</f>
        <v>0</v>
      </c>
      <c r="AA49" s="1">
        <f>-Summary!AA15</f>
        <v>0</v>
      </c>
      <c r="AB49" s="1">
        <f>-Summary!AB15</f>
        <v>0</v>
      </c>
      <c r="AC49" s="1">
        <f>-Summary!AC15</f>
        <v>0</v>
      </c>
      <c r="AD49" s="1">
        <f>-Summary!AD15</f>
        <v>0</v>
      </c>
      <c r="AE49" s="1">
        <f>-Summary!AE15</f>
        <v>0</v>
      </c>
      <c r="AF49" s="1">
        <f>-Summary!AF15</f>
        <v>0</v>
      </c>
      <c r="AG49" s="1">
        <f>-Summary!AG15</f>
        <v>0</v>
      </c>
      <c r="AH49" s="1">
        <f>-Summary!AH15</f>
        <v>0</v>
      </c>
      <c r="AI49" s="1">
        <f>-Summary!AI15</f>
        <v>0</v>
      </c>
      <c r="AJ49" s="1">
        <f>-Summary!AJ15</f>
        <v>0</v>
      </c>
      <c r="AK49" s="1">
        <f>-Summary!AK15</f>
        <v>0</v>
      </c>
      <c r="AL49" s="1">
        <f>-Summary!AL15</f>
        <v>0</v>
      </c>
      <c r="AM49" s="1">
        <f>-Summary!AM15</f>
        <v>0</v>
      </c>
      <c r="AN49" s="1">
        <f>-Summary!AN15</f>
        <v>0</v>
      </c>
      <c r="AO49" s="1">
        <f>-Summary!AO15</f>
        <v>0</v>
      </c>
      <c r="AP49" s="1">
        <f>-Summary!AP15</f>
        <v>0</v>
      </c>
      <c r="AQ49" s="1">
        <f>-Summary!AQ15</f>
        <v>0</v>
      </c>
      <c r="AR49" s="1">
        <f>-Summary!AR15</f>
        <v>0</v>
      </c>
      <c r="AS49" s="1">
        <f>-Summary!AS15</f>
        <v>0</v>
      </c>
      <c r="AT49" s="1">
        <f>-Summary!AT15</f>
        <v>0</v>
      </c>
      <c r="AU49" s="1">
        <f>-Summary!AU15</f>
        <v>0</v>
      </c>
      <c r="AV49" s="1">
        <f>-Summary!AV15</f>
        <v>0</v>
      </c>
      <c r="AW49" s="1">
        <f>-Summary!AW15</f>
        <v>0</v>
      </c>
      <c r="AX49" s="1">
        <f>-Summary!AX15</f>
        <v>0</v>
      </c>
      <c r="AY49" s="1">
        <f>-Summary!AY15</f>
        <v>0</v>
      </c>
      <c r="AZ49" s="1">
        <f>-Summary!AZ15</f>
        <v>0</v>
      </c>
      <c r="BA49" s="1">
        <f>-Summary!BA15</f>
        <v>0</v>
      </c>
      <c r="BB49" s="1">
        <f>-Summary!BB15</f>
        <v>0</v>
      </c>
      <c r="BC49" s="1">
        <f>-Summary!BC15</f>
        <v>0</v>
      </c>
      <c r="BD49" s="1">
        <f>-Summary!BD15</f>
        <v>0</v>
      </c>
      <c r="BE49" s="1">
        <f>-Summary!BE15</f>
        <v>0</v>
      </c>
      <c r="BF49" s="1">
        <f>-Summary!BF15</f>
        <v>0</v>
      </c>
      <c r="BG49" s="1">
        <f>-Summary!BG15</f>
        <v>0</v>
      </c>
      <c r="BH49" s="1">
        <f>-Summary!BH15</f>
        <v>0</v>
      </c>
      <c r="BI49" s="1">
        <f>-Summary!BI15</f>
        <v>0</v>
      </c>
      <c r="BJ49" s="1">
        <f>-Summary!BJ15</f>
        <v>0</v>
      </c>
      <c r="BK49" s="1">
        <f>-Summary!BK15</f>
        <v>0</v>
      </c>
      <c r="BL49" s="1">
        <f>-Summary!BL15</f>
        <v>0</v>
      </c>
      <c r="BM49" s="1">
        <f>-Summary!BM15</f>
        <v>0</v>
      </c>
      <c r="BN49" s="1">
        <f>-Summary!BN15</f>
        <v>0</v>
      </c>
      <c r="BO49" s="1">
        <f>-Summary!BO15</f>
        <v>0</v>
      </c>
      <c r="BP49" s="1">
        <f>-Summary!BP15</f>
        <v>0</v>
      </c>
      <c r="BQ49" s="1">
        <f>-Summary!BQ15</f>
        <v>0</v>
      </c>
      <c r="BR49" s="1">
        <f>-Summary!BR15</f>
        <v>0</v>
      </c>
      <c r="BS49" s="1">
        <f>-Summary!BS15</f>
        <v>0</v>
      </c>
      <c r="BT49" s="1">
        <f>-Summary!BT15</f>
        <v>0</v>
      </c>
      <c r="BU49" s="1">
        <f>-Summary!BU15</f>
        <v>0</v>
      </c>
      <c r="BV49" s="1">
        <f>-Summary!BV15</f>
        <v>0</v>
      </c>
      <c r="BW49" s="1">
        <f>-Summary!BW15</f>
        <v>0</v>
      </c>
      <c r="BX49" s="1">
        <f>-Summary!BX15</f>
        <v>0</v>
      </c>
      <c r="BY49" s="1">
        <f>-Summary!BY15</f>
        <v>0</v>
      </c>
      <c r="BZ49" s="1">
        <f>-Summary!BZ15</f>
        <v>0</v>
      </c>
      <c r="CA49" s="1">
        <f>-Summary!CA15</f>
        <v>0</v>
      </c>
      <c r="CB49" s="1">
        <f>-Summary!CB15</f>
        <v>0</v>
      </c>
      <c r="CC49" s="1">
        <f>-Summary!CC15</f>
        <v>0</v>
      </c>
      <c r="CD49" s="1">
        <f>-Summary!CD15</f>
        <v>0</v>
      </c>
      <c r="CE49" s="1">
        <f>-Summary!CE15</f>
        <v>0</v>
      </c>
      <c r="CF49" s="1">
        <f>-Summary!CF15</f>
        <v>0</v>
      </c>
      <c r="CG49" s="1">
        <f>-Summary!CG15</f>
        <v>0</v>
      </c>
      <c r="CH49" s="1">
        <f>-Summary!CH15</f>
        <v>0</v>
      </c>
      <c r="CI49" s="1">
        <f>-Summary!CI15</f>
        <v>0</v>
      </c>
      <c r="CJ49" s="1">
        <f>-Summary!CJ15</f>
        <v>0</v>
      </c>
      <c r="CK49" s="1">
        <f>-Summary!CK15</f>
        <v>0</v>
      </c>
      <c r="CL49" s="1">
        <f>-Summary!CL15</f>
        <v>0</v>
      </c>
      <c r="CM49" s="1">
        <f>-Summary!CM15</f>
        <v>0</v>
      </c>
      <c r="CN49" s="1">
        <f>-Summary!CN15</f>
        <v>0</v>
      </c>
      <c r="CO49" s="1">
        <f>-Summary!CO15</f>
        <v>0</v>
      </c>
      <c r="CP49" s="1">
        <f>-Summary!CP15</f>
        <v>0</v>
      </c>
      <c r="CQ49" s="1">
        <f>-Summary!CQ15</f>
        <v>0</v>
      </c>
      <c r="CR49" s="1">
        <f>-Summary!CR15</f>
        <v>0</v>
      </c>
      <c r="CS49" s="1">
        <f>-Summary!CS15</f>
        <v>0</v>
      </c>
    </row>
    <row r="50" spans="1:97" x14ac:dyDescent="0.25">
      <c r="B50" s="1" t="s">
        <v>10</v>
      </c>
      <c r="C50" s="1">
        <f t="shared" ref="C50:C56" ca="1" si="15">SUM(E50:CS50)</f>
        <v>-28300</v>
      </c>
      <c r="E50" s="1">
        <f ca="1">'Dev Cost Schedule'!K13</f>
        <v>-5600</v>
      </c>
      <c r="F50" s="1">
        <f ca="1">'Dev Cost Schedule'!L13</f>
        <v>-100</v>
      </c>
      <c r="G50" s="1">
        <f ca="1">'Dev Cost Schedule'!M13</f>
        <v>-100</v>
      </c>
      <c r="H50" s="1">
        <f ca="1">'Dev Cost Schedule'!N13</f>
        <v>-1100</v>
      </c>
      <c r="I50" s="1">
        <f ca="1">'Dev Cost Schedule'!O13</f>
        <v>-100</v>
      </c>
      <c r="J50" s="1">
        <f ca="1">'Dev Cost Schedule'!P13</f>
        <v>-100</v>
      </c>
      <c r="K50" s="1">
        <f ca="1">'Dev Cost Schedule'!Q13</f>
        <v>-5600</v>
      </c>
      <c r="L50" s="1">
        <f ca="1">'Dev Cost Schedule'!R13</f>
        <v>-100</v>
      </c>
      <c r="M50" s="1">
        <f ca="1">'Dev Cost Schedule'!S13</f>
        <v>-100</v>
      </c>
      <c r="N50" s="1">
        <f ca="1">'Dev Cost Schedule'!T13</f>
        <v>-1100</v>
      </c>
      <c r="O50" s="1">
        <f ca="1">'Dev Cost Schedule'!U13</f>
        <v>-100</v>
      </c>
      <c r="P50" s="1">
        <f ca="1">'Dev Cost Schedule'!V13</f>
        <v>-100</v>
      </c>
      <c r="Q50" s="1">
        <f ca="1">'Dev Cost Schedule'!W13</f>
        <v>-5600</v>
      </c>
      <c r="R50" s="1">
        <f ca="1">'Dev Cost Schedule'!X13</f>
        <v>-100</v>
      </c>
      <c r="S50" s="1">
        <f ca="1">'Dev Cost Schedule'!Y13</f>
        <v>-100</v>
      </c>
      <c r="T50" s="1">
        <f ca="1">'Dev Cost Schedule'!Z13</f>
        <v>-1100</v>
      </c>
      <c r="U50" s="1">
        <f ca="1">'Dev Cost Schedule'!AA13</f>
        <v>-100</v>
      </c>
      <c r="V50" s="1">
        <f ca="1">'Dev Cost Schedule'!AB13</f>
        <v>-100</v>
      </c>
      <c r="W50" s="1">
        <f ca="1">'Dev Cost Schedule'!AC13</f>
        <v>-5600</v>
      </c>
      <c r="X50" s="1">
        <f ca="1">'Dev Cost Schedule'!AD13</f>
        <v>-100</v>
      </c>
      <c r="Y50" s="1">
        <f ca="1">'Dev Cost Schedule'!AE13</f>
        <v>-100</v>
      </c>
      <c r="Z50" s="1">
        <f ca="1">'Dev Cost Schedule'!AF13</f>
        <v>-1100</v>
      </c>
      <c r="AA50" s="1">
        <f ca="1">'Dev Cost Schedule'!AG13</f>
        <v>-100</v>
      </c>
      <c r="AB50" s="1">
        <f ca="1">'Dev Cost Schedule'!AH13</f>
        <v>0</v>
      </c>
      <c r="AC50" s="1">
        <f ca="1">'Dev Cost Schedule'!AI13</f>
        <v>0</v>
      </c>
      <c r="AD50" s="1">
        <f ca="1">'Dev Cost Schedule'!AJ13</f>
        <v>0</v>
      </c>
      <c r="AE50" s="1">
        <f ca="1">'Dev Cost Schedule'!AK13</f>
        <v>0</v>
      </c>
      <c r="AF50" s="1">
        <f ca="1">'Dev Cost Schedule'!AL13</f>
        <v>0</v>
      </c>
      <c r="AG50" s="1">
        <f ca="1">'Dev Cost Schedule'!AM13</f>
        <v>0</v>
      </c>
      <c r="AH50" s="1">
        <f ca="1">'Dev Cost Schedule'!AN13</f>
        <v>0</v>
      </c>
      <c r="AI50" s="1">
        <f ca="1">'Dev Cost Schedule'!AO13</f>
        <v>0</v>
      </c>
      <c r="AJ50" s="1">
        <f ca="1">'Dev Cost Schedule'!AP13</f>
        <v>0</v>
      </c>
      <c r="AK50" s="1">
        <f ca="1">'Dev Cost Schedule'!AQ13</f>
        <v>0</v>
      </c>
      <c r="AL50" s="1">
        <f ca="1">'Dev Cost Schedule'!AR13</f>
        <v>0</v>
      </c>
      <c r="AM50" s="1">
        <f ca="1">'Dev Cost Schedule'!AS13</f>
        <v>0</v>
      </c>
      <c r="AN50" s="1">
        <f ca="1">'Dev Cost Schedule'!AT13</f>
        <v>0</v>
      </c>
      <c r="AO50" s="1">
        <f ca="1">'Dev Cost Schedule'!AU13</f>
        <v>0</v>
      </c>
      <c r="AP50" s="1">
        <f ca="1">'Dev Cost Schedule'!AV13</f>
        <v>0</v>
      </c>
      <c r="AQ50" s="1">
        <f ca="1">'Dev Cost Schedule'!AW13</f>
        <v>0</v>
      </c>
      <c r="AR50" s="1">
        <f ca="1">'Dev Cost Schedule'!AX13</f>
        <v>0</v>
      </c>
      <c r="AS50" s="1">
        <f ca="1">'Dev Cost Schedule'!AY13</f>
        <v>0</v>
      </c>
      <c r="AT50" s="1">
        <f ca="1">'Dev Cost Schedule'!AZ13</f>
        <v>0</v>
      </c>
      <c r="AU50" s="1">
        <f ca="1">'Dev Cost Schedule'!BA13</f>
        <v>0</v>
      </c>
      <c r="AV50" s="1">
        <f ca="1">'Dev Cost Schedule'!BB13</f>
        <v>0</v>
      </c>
      <c r="AW50" s="1">
        <f ca="1">'Dev Cost Schedule'!BC13</f>
        <v>0</v>
      </c>
      <c r="AX50" s="1">
        <f ca="1">'Dev Cost Schedule'!BD13</f>
        <v>0</v>
      </c>
      <c r="AY50" s="1">
        <f ca="1">'Dev Cost Schedule'!BE13</f>
        <v>0</v>
      </c>
      <c r="AZ50" s="1">
        <f ca="1">'Dev Cost Schedule'!BF13</f>
        <v>0</v>
      </c>
      <c r="BA50" s="1">
        <f ca="1">'Dev Cost Schedule'!BG13</f>
        <v>0</v>
      </c>
      <c r="BB50" s="1">
        <f ca="1">'Dev Cost Schedule'!BH13</f>
        <v>0</v>
      </c>
      <c r="BC50" s="1">
        <f ca="1">'Dev Cost Schedule'!BI13</f>
        <v>0</v>
      </c>
      <c r="BD50" s="1">
        <f ca="1">'Dev Cost Schedule'!BJ13</f>
        <v>0</v>
      </c>
      <c r="BE50" s="1">
        <f ca="1">'Dev Cost Schedule'!BK13</f>
        <v>0</v>
      </c>
      <c r="BF50" s="1">
        <f ca="1">'Dev Cost Schedule'!BL13</f>
        <v>0</v>
      </c>
      <c r="BG50" s="1">
        <f ca="1">'Dev Cost Schedule'!BM13</f>
        <v>0</v>
      </c>
      <c r="BH50" s="1">
        <f ca="1">'Dev Cost Schedule'!BN13</f>
        <v>0</v>
      </c>
      <c r="BI50" s="1">
        <f ca="1">'Dev Cost Schedule'!BO13</f>
        <v>0</v>
      </c>
      <c r="BJ50" s="1">
        <f ca="1">'Dev Cost Schedule'!BP13</f>
        <v>0</v>
      </c>
      <c r="BK50" s="1">
        <f ca="1">'Dev Cost Schedule'!BQ13</f>
        <v>0</v>
      </c>
      <c r="BL50" s="1">
        <f ca="1">'Dev Cost Schedule'!BR13</f>
        <v>0</v>
      </c>
      <c r="BM50" s="1">
        <f ca="1">'Dev Cost Schedule'!BS13</f>
        <v>0</v>
      </c>
      <c r="BN50" s="1">
        <f ca="1">'Dev Cost Schedule'!BT13</f>
        <v>0</v>
      </c>
      <c r="BO50" s="1">
        <f ca="1">'Dev Cost Schedule'!BU13</f>
        <v>0</v>
      </c>
      <c r="BP50" s="1">
        <f ca="1">'Dev Cost Schedule'!BV13</f>
        <v>0</v>
      </c>
      <c r="BQ50" s="1">
        <f ca="1">'Dev Cost Schedule'!BW13</f>
        <v>0</v>
      </c>
      <c r="BR50" s="1">
        <f ca="1">'Dev Cost Schedule'!BX13</f>
        <v>0</v>
      </c>
      <c r="BS50" s="1">
        <f ca="1">'Dev Cost Schedule'!BY13</f>
        <v>0</v>
      </c>
      <c r="BT50" s="1">
        <f ca="1">'Dev Cost Schedule'!BZ13</f>
        <v>0</v>
      </c>
      <c r="BU50" s="1">
        <f ca="1">'Dev Cost Schedule'!CA13</f>
        <v>0</v>
      </c>
      <c r="BV50" s="1">
        <f ca="1">'Dev Cost Schedule'!CB13</f>
        <v>0</v>
      </c>
      <c r="BW50" s="1">
        <f ca="1">'Dev Cost Schedule'!CC13</f>
        <v>0</v>
      </c>
      <c r="BX50" s="1">
        <f ca="1">'Dev Cost Schedule'!CD13</f>
        <v>0</v>
      </c>
      <c r="BY50" s="1">
        <f ca="1">'Dev Cost Schedule'!CE13</f>
        <v>0</v>
      </c>
      <c r="BZ50" s="1">
        <f ca="1">'Dev Cost Schedule'!CF13</f>
        <v>0</v>
      </c>
      <c r="CA50" s="1">
        <f ca="1">'Dev Cost Schedule'!CG13</f>
        <v>0</v>
      </c>
      <c r="CB50" s="1">
        <f ca="1">'Dev Cost Schedule'!CH13</f>
        <v>0</v>
      </c>
      <c r="CC50" s="1">
        <f ca="1">'Dev Cost Schedule'!CI13</f>
        <v>0</v>
      </c>
      <c r="CD50" s="1">
        <f ca="1">'Dev Cost Schedule'!CJ13</f>
        <v>0</v>
      </c>
      <c r="CE50" s="1">
        <f ca="1">'Dev Cost Schedule'!CK13</f>
        <v>0</v>
      </c>
      <c r="CF50" s="1">
        <f ca="1">'Dev Cost Schedule'!CL13</f>
        <v>0</v>
      </c>
      <c r="CG50" s="1">
        <f ca="1">'Dev Cost Schedule'!CM13</f>
        <v>0</v>
      </c>
      <c r="CH50" s="1">
        <f ca="1">'Dev Cost Schedule'!CN13</f>
        <v>0</v>
      </c>
      <c r="CI50" s="1">
        <f ca="1">'Dev Cost Schedule'!CO13</f>
        <v>0</v>
      </c>
      <c r="CJ50" s="1">
        <f ca="1">'Dev Cost Schedule'!CP13</f>
        <v>0</v>
      </c>
      <c r="CK50" s="1">
        <f ca="1">'Dev Cost Schedule'!CQ13</f>
        <v>0</v>
      </c>
      <c r="CL50" s="1">
        <f ca="1">'Dev Cost Schedule'!CR13</f>
        <v>0</v>
      </c>
      <c r="CM50" s="1">
        <f ca="1">'Dev Cost Schedule'!CS13</f>
        <v>0</v>
      </c>
      <c r="CN50" s="1">
        <f ca="1">'Dev Cost Schedule'!CT13</f>
        <v>0</v>
      </c>
      <c r="CO50" s="1">
        <f ca="1">'Dev Cost Schedule'!CU13</f>
        <v>0</v>
      </c>
      <c r="CP50" s="1">
        <f>'Dev Cost Schedule'!CV13</f>
        <v>0</v>
      </c>
      <c r="CQ50" s="1">
        <f>'Dev Cost Schedule'!CW13</f>
        <v>0</v>
      </c>
      <c r="CR50" s="1">
        <f>'Dev Cost Schedule'!CX13</f>
        <v>0</v>
      </c>
      <c r="CS50" s="1">
        <f>'Dev Cost Schedule'!CY13</f>
        <v>0</v>
      </c>
    </row>
    <row r="51" spans="1:97" x14ac:dyDescent="0.25">
      <c r="B51" s="1" t="s">
        <v>3</v>
      </c>
      <c r="C51" s="1">
        <f t="shared" ca="1" si="15"/>
        <v>-101500</v>
      </c>
      <c r="E51" s="1">
        <f ca="1">'Dev Cost Schedule'!K23</f>
        <v>-13000</v>
      </c>
      <c r="F51" s="1">
        <f ca="1">'Dev Cost Schedule'!L23</f>
        <v>-500</v>
      </c>
      <c r="G51" s="1">
        <f ca="1">'Dev Cost Schedule'!M23</f>
        <v>-500</v>
      </c>
      <c r="H51" s="1">
        <f ca="1">'Dev Cost Schedule'!N23</f>
        <v>-10500</v>
      </c>
      <c r="I51" s="1">
        <f ca="1">'Dev Cost Schedule'!O23</f>
        <v>-500</v>
      </c>
      <c r="J51" s="1">
        <f ca="1">'Dev Cost Schedule'!P23</f>
        <v>-500</v>
      </c>
      <c r="K51" s="1">
        <f ca="1">'Dev Cost Schedule'!Q23</f>
        <v>-13000</v>
      </c>
      <c r="L51" s="1">
        <f ca="1">'Dev Cost Schedule'!R23</f>
        <v>-500</v>
      </c>
      <c r="M51" s="1">
        <f ca="1">'Dev Cost Schedule'!S23</f>
        <v>-500</v>
      </c>
      <c r="N51" s="1">
        <f ca="1">'Dev Cost Schedule'!T23</f>
        <v>-10500</v>
      </c>
      <c r="O51" s="1">
        <f ca="1">'Dev Cost Schedule'!U23</f>
        <v>-500</v>
      </c>
      <c r="P51" s="1">
        <f ca="1">'Dev Cost Schedule'!V23</f>
        <v>-500</v>
      </c>
      <c r="Q51" s="1">
        <f ca="1">'Dev Cost Schedule'!W23</f>
        <v>-13000</v>
      </c>
      <c r="R51" s="1">
        <f ca="1">'Dev Cost Schedule'!X23</f>
        <v>-500</v>
      </c>
      <c r="S51" s="1">
        <f ca="1">'Dev Cost Schedule'!Y23</f>
        <v>-500</v>
      </c>
      <c r="T51" s="1">
        <f ca="1">'Dev Cost Schedule'!Z23</f>
        <v>-10500</v>
      </c>
      <c r="U51" s="1">
        <f ca="1">'Dev Cost Schedule'!AA23</f>
        <v>-500</v>
      </c>
      <c r="V51" s="1">
        <f ca="1">'Dev Cost Schedule'!AB23</f>
        <v>-500</v>
      </c>
      <c r="W51" s="1">
        <f ca="1">'Dev Cost Schedule'!AC23</f>
        <v>-13000</v>
      </c>
      <c r="X51" s="1">
        <f ca="1">'Dev Cost Schedule'!AD23</f>
        <v>-500</v>
      </c>
      <c r="Y51" s="1">
        <f ca="1">'Dev Cost Schedule'!AE23</f>
        <v>-500</v>
      </c>
      <c r="Z51" s="1">
        <f ca="1">'Dev Cost Schedule'!AF23</f>
        <v>-10500</v>
      </c>
      <c r="AA51" s="1">
        <f ca="1">'Dev Cost Schedule'!AG23</f>
        <v>-500</v>
      </c>
      <c r="AB51" s="1">
        <f ca="1">'Dev Cost Schedule'!AH23</f>
        <v>0</v>
      </c>
      <c r="AC51" s="1">
        <f ca="1">'Dev Cost Schedule'!AI23</f>
        <v>0</v>
      </c>
      <c r="AD51" s="1">
        <f ca="1">'Dev Cost Schedule'!AJ23</f>
        <v>0</v>
      </c>
      <c r="AE51" s="1">
        <f ca="1">'Dev Cost Schedule'!AK23</f>
        <v>0</v>
      </c>
      <c r="AF51" s="1">
        <f ca="1">'Dev Cost Schedule'!AL23</f>
        <v>0</v>
      </c>
      <c r="AG51" s="1">
        <f ca="1">'Dev Cost Schedule'!AM23</f>
        <v>0</v>
      </c>
      <c r="AH51" s="1">
        <f ca="1">'Dev Cost Schedule'!AN23</f>
        <v>0</v>
      </c>
      <c r="AI51" s="1">
        <f ca="1">'Dev Cost Schedule'!AO23</f>
        <v>0</v>
      </c>
      <c r="AJ51" s="1">
        <f ca="1">'Dev Cost Schedule'!AP23</f>
        <v>0</v>
      </c>
      <c r="AK51" s="1">
        <f ca="1">'Dev Cost Schedule'!AQ23</f>
        <v>0</v>
      </c>
      <c r="AL51" s="1">
        <f ca="1">'Dev Cost Schedule'!AR23</f>
        <v>0</v>
      </c>
      <c r="AM51" s="1">
        <f ca="1">'Dev Cost Schedule'!AS23</f>
        <v>0</v>
      </c>
      <c r="AN51" s="1">
        <f ca="1">'Dev Cost Schedule'!AT23</f>
        <v>0</v>
      </c>
      <c r="AO51" s="1">
        <f ca="1">'Dev Cost Schedule'!AU23</f>
        <v>0</v>
      </c>
      <c r="AP51" s="1">
        <f ca="1">'Dev Cost Schedule'!AV23</f>
        <v>0</v>
      </c>
      <c r="AQ51" s="1">
        <f ca="1">'Dev Cost Schedule'!AW23</f>
        <v>0</v>
      </c>
      <c r="AR51" s="1">
        <f ca="1">'Dev Cost Schedule'!AX23</f>
        <v>0</v>
      </c>
      <c r="AS51" s="1">
        <f ca="1">'Dev Cost Schedule'!AY23</f>
        <v>0</v>
      </c>
      <c r="AT51" s="1">
        <f ca="1">'Dev Cost Schedule'!AZ23</f>
        <v>0</v>
      </c>
      <c r="AU51" s="1">
        <f ca="1">'Dev Cost Schedule'!BA23</f>
        <v>0</v>
      </c>
      <c r="AV51" s="1">
        <f ca="1">'Dev Cost Schedule'!BB23</f>
        <v>0</v>
      </c>
      <c r="AW51" s="1">
        <f ca="1">'Dev Cost Schedule'!BC23</f>
        <v>0</v>
      </c>
      <c r="AX51" s="1">
        <f ca="1">'Dev Cost Schedule'!BD23</f>
        <v>0</v>
      </c>
      <c r="AY51" s="1">
        <f ca="1">'Dev Cost Schedule'!BE23</f>
        <v>0</v>
      </c>
      <c r="AZ51" s="1">
        <f ca="1">'Dev Cost Schedule'!BF23</f>
        <v>0</v>
      </c>
      <c r="BA51" s="1">
        <f ca="1">'Dev Cost Schedule'!BG23</f>
        <v>0</v>
      </c>
      <c r="BB51" s="1">
        <f ca="1">'Dev Cost Schedule'!BH23</f>
        <v>0</v>
      </c>
      <c r="BC51" s="1">
        <f ca="1">'Dev Cost Schedule'!BI23</f>
        <v>0</v>
      </c>
      <c r="BD51" s="1">
        <f ca="1">'Dev Cost Schedule'!BJ23</f>
        <v>0</v>
      </c>
      <c r="BE51" s="1">
        <f ca="1">'Dev Cost Schedule'!BK23</f>
        <v>0</v>
      </c>
      <c r="BF51" s="1">
        <f ca="1">'Dev Cost Schedule'!BL23</f>
        <v>0</v>
      </c>
      <c r="BG51" s="1">
        <f ca="1">'Dev Cost Schedule'!BM23</f>
        <v>0</v>
      </c>
      <c r="BH51" s="1">
        <f ca="1">'Dev Cost Schedule'!BN23</f>
        <v>0</v>
      </c>
      <c r="BI51" s="1">
        <f ca="1">'Dev Cost Schedule'!BO23</f>
        <v>0</v>
      </c>
      <c r="BJ51" s="1">
        <f ca="1">'Dev Cost Schedule'!BP23</f>
        <v>0</v>
      </c>
      <c r="BK51" s="1">
        <f ca="1">'Dev Cost Schedule'!BQ23</f>
        <v>0</v>
      </c>
      <c r="BL51" s="1">
        <f ca="1">'Dev Cost Schedule'!BR23</f>
        <v>0</v>
      </c>
      <c r="BM51" s="1">
        <f ca="1">'Dev Cost Schedule'!BS23</f>
        <v>0</v>
      </c>
      <c r="BN51" s="1">
        <f ca="1">'Dev Cost Schedule'!BT23</f>
        <v>0</v>
      </c>
      <c r="BO51" s="1">
        <f ca="1">'Dev Cost Schedule'!BU23</f>
        <v>0</v>
      </c>
      <c r="BP51" s="1">
        <f ca="1">'Dev Cost Schedule'!BV23</f>
        <v>0</v>
      </c>
      <c r="BQ51" s="1">
        <f ca="1">'Dev Cost Schedule'!BW23</f>
        <v>0</v>
      </c>
      <c r="BR51" s="1">
        <f ca="1">'Dev Cost Schedule'!BX23</f>
        <v>0</v>
      </c>
      <c r="BS51" s="1">
        <f ca="1">'Dev Cost Schedule'!BY23</f>
        <v>0</v>
      </c>
      <c r="BT51" s="1">
        <f ca="1">'Dev Cost Schedule'!BZ23</f>
        <v>0</v>
      </c>
      <c r="BU51" s="1">
        <f ca="1">'Dev Cost Schedule'!CA23</f>
        <v>0</v>
      </c>
      <c r="BV51" s="1">
        <f ca="1">'Dev Cost Schedule'!CB23</f>
        <v>0</v>
      </c>
      <c r="BW51" s="1">
        <f ca="1">'Dev Cost Schedule'!CC23</f>
        <v>0</v>
      </c>
      <c r="BX51" s="1">
        <f ca="1">'Dev Cost Schedule'!CD23</f>
        <v>0</v>
      </c>
      <c r="BY51" s="1">
        <f ca="1">'Dev Cost Schedule'!CE23</f>
        <v>0</v>
      </c>
      <c r="BZ51" s="1">
        <f ca="1">'Dev Cost Schedule'!CF23</f>
        <v>0</v>
      </c>
      <c r="CA51" s="1">
        <f ca="1">'Dev Cost Schedule'!CG23</f>
        <v>0</v>
      </c>
      <c r="CB51" s="1">
        <f ca="1">'Dev Cost Schedule'!CH23</f>
        <v>0</v>
      </c>
      <c r="CC51" s="1">
        <f ca="1">'Dev Cost Schedule'!CI23</f>
        <v>0</v>
      </c>
      <c r="CD51" s="1">
        <f ca="1">'Dev Cost Schedule'!CJ23</f>
        <v>0</v>
      </c>
      <c r="CE51" s="1">
        <f ca="1">'Dev Cost Schedule'!CK23</f>
        <v>0</v>
      </c>
      <c r="CF51" s="1">
        <f ca="1">'Dev Cost Schedule'!CL23</f>
        <v>0</v>
      </c>
      <c r="CG51" s="1">
        <f ca="1">'Dev Cost Schedule'!CM23</f>
        <v>0</v>
      </c>
      <c r="CH51" s="1">
        <f ca="1">'Dev Cost Schedule'!CN23</f>
        <v>0</v>
      </c>
      <c r="CI51" s="1">
        <f ca="1">'Dev Cost Schedule'!CO23</f>
        <v>0</v>
      </c>
      <c r="CJ51" s="1">
        <f ca="1">'Dev Cost Schedule'!CP23</f>
        <v>0</v>
      </c>
      <c r="CK51" s="1">
        <f ca="1">'Dev Cost Schedule'!CQ23</f>
        <v>0</v>
      </c>
      <c r="CL51" s="1">
        <f ca="1">'Dev Cost Schedule'!CR23</f>
        <v>0</v>
      </c>
      <c r="CM51" s="1">
        <f ca="1">'Dev Cost Schedule'!CS23</f>
        <v>0</v>
      </c>
      <c r="CN51" s="1">
        <f ca="1">'Dev Cost Schedule'!CT23</f>
        <v>0</v>
      </c>
      <c r="CO51" s="1">
        <f ca="1">'Dev Cost Schedule'!CU23</f>
        <v>0</v>
      </c>
      <c r="CP51" s="1">
        <f>'Dev Cost Schedule'!CV23</f>
        <v>0</v>
      </c>
      <c r="CQ51" s="1">
        <f>'Dev Cost Schedule'!CW23</f>
        <v>0</v>
      </c>
      <c r="CR51" s="1">
        <f>'Dev Cost Schedule'!CX23</f>
        <v>0</v>
      </c>
      <c r="CS51" s="1">
        <f>'Dev Cost Schedule'!CY23</f>
        <v>0</v>
      </c>
    </row>
    <row r="52" spans="1:97" x14ac:dyDescent="0.25">
      <c r="B52" s="1" t="s">
        <v>165</v>
      </c>
      <c r="C52" s="1">
        <f t="shared" si="15"/>
        <v>-3640250</v>
      </c>
      <c r="E52" s="1">
        <f>'Dev Cost Schedule'!K41</f>
        <v>0</v>
      </c>
      <c r="F52" s="1">
        <f>'Dev Cost Schedule'!L41</f>
        <v>-910062.5</v>
      </c>
      <c r="G52" s="1">
        <f>'Dev Cost Schedule'!M41</f>
        <v>-910062.5</v>
      </c>
      <c r="H52" s="1">
        <f>'Dev Cost Schedule'!N41</f>
        <v>-910062.5</v>
      </c>
      <c r="I52" s="1">
        <f>'Dev Cost Schedule'!O41</f>
        <v>-910062.5</v>
      </c>
      <c r="J52" s="1">
        <f>'Dev Cost Schedule'!P41</f>
        <v>0</v>
      </c>
      <c r="K52" s="1">
        <f>'Dev Cost Schedule'!Q41</f>
        <v>0</v>
      </c>
      <c r="L52" s="1">
        <f>'Dev Cost Schedule'!R41</f>
        <v>0</v>
      </c>
      <c r="M52" s="1">
        <f>'Dev Cost Schedule'!S41</f>
        <v>0</v>
      </c>
      <c r="N52" s="1">
        <f>'Dev Cost Schedule'!T41</f>
        <v>0</v>
      </c>
      <c r="O52" s="1">
        <f>'Dev Cost Schedule'!U41</f>
        <v>0</v>
      </c>
      <c r="P52" s="1">
        <f>'Dev Cost Schedule'!V41</f>
        <v>0</v>
      </c>
      <c r="Q52" s="1">
        <f>'Dev Cost Schedule'!W41</f>
        <v>0</v>
      </c>
      <c r="R52" s="1">
        <f>'Dev Cost Schedule'!X41</f>
        <v>0</v>
      </c>
      <c r="S52" s="1">
        <f>'Dev Cost Schedule'!Y41</f>
        <v>0</v>
      </c>
      <c r="T52" s="1">
        <f>'Dev Cost Schedule'!Z41</f>
        <v>0</v>
      </c>
      <c r="U52" s="1">
        <f>'Dev Cost Schedule'!AA41</f>
        <v>0</v>
      </c>
      <c r="V52" s="1">
        <f>'Dev Cost Schedule'!AB41</f>
        <v>0</v>
      </c>
      <c r="W52" s="1">
        <f>'Dev Cost Schedule'!AC41</f>
        <v>0</v>
      </c>
      <c r="X52" s="1">
        <f>'Dev Cost Schedule'!AD41</f>
        <v>0</v>
      </c>
      <c r="Y52" s="1">
        <f>'Dev Cost Schedule'!AE41</f>
        <v>0</v>
      </c>
      <c r="Z52" s="1">
        <f>'Dev Cost Schedule'!AF41</f>
        <v>0</v>
      </c>
      <c r="AA52" s="1">
        <f>'Dev Cost Schedule'!AG41</f>
        <v>0</v>
      </c>
      <c r="AB52" s="1">
        <f>'Dev Cost Schedule'!AH41</f>
        <v>0</v>
      </c>
      <c r="AC52" s="1">
        <f>'Dev Cost Schedule'!AI41</f>
        <v>0</v>
      </c>
      <c r="AD52" s="1">
        <f>'Dev Cost Schedule'!AJ41</f>
        <v>0</v>
      </c>
      <c r="AE52" s="1">
        <f>'Dev Cost Schedule'!AK41</f>
        <v>0</v>
      </c>
      <c r="AF52" s="1">
        <f>'Dev Cost Schedule'!AL41</f>
        <v>0</v>
      </c>
      <c r="AG52" s="1">
        <f>'Dev Cost Schedule'!AM41</f>
        <v>0</v>
      </c>
      <c r="AH52" s="1">
        <f>'Dev Cost Schedule'!AN41</f>
        <v>0</v>
      </c>
      <c r="AI52" s="1">
        <f>'Dev Cost Schedule'!AO41</f>
        <v>0</v>
      </c>
      <c r="AJ52" s="1">
        <f>'Dev Cost Schedule'!AP41</f>
        <v>0</v>
      </c>
      <c r="AK52" s="1">
        <f>'Dev Cost Schedule'!AQ41</f>
        <v>0</v>
      </c>
      <c r="AL52" s="1">
        <f>'Dev Cost Schedule'!AR41</f>
        <v>0</v>
      </c>
      <c r="AM52" s="1">
        <f>'Dev Cost Schedule'!AS41</f>
        <v>0</v>
      </c>
      <c r="AN52" s="1">
        <f>'Dev Cost Schedule'!AT41</f>
        <v>0</v>
      </c>
      <c r="AO52" s="1">
        <f>'Dev Cost Schedule'!AU41</f>
        <v>0</v>
      </c>
      <c r="AP52" s="1">
        <f>'Dev Cost Schedule'!AV41</f>
        <v>0</v>
      </c>
      <c r="AQ52" s="1">
        <f>'Dev Cost Schedule'!AW41</f>
        <v>0</v>
      </c>
      <c r="AR52" s="1">
        <f>'Dev Cost Schedule'!AX41</f>
        <v>0</v>
      </c>
      <c r="AS52" s="1">
        <f>'Dev Cost Schedule'!AY41</f>
        <v>0</v>
      </c>
      <c r="AT52" s="1">
        <f>'Dev Cost Schedule'!AZ41</f>
        <v>0</v>
      </c>
      <c r="AU52" s="1">
        <f>'Dev Cost Schedule'!BA41</f>
        <v>0</v>
      </c>
      <c r="AV52" s="1">
        <f>'Dev Cost Schedule'!BB41</f>
        <v>0</v>
      </c>
      <c r="AW52" s="1">
        <f>'Dev Cost Schedule'!BC41</f>
        <v>0</v>
      </c>
      <c r="AX52" s="1">
        <f>'Dev Cost Schedule'!BD41</f>
        <v>0</v>
      </c>
      <c r="AY52" s="1">
        <f>'Dev Cost Schedule'!BE41</f>
        <v>0</v>
      </c>
      <c r="AZ52" s="1">
        <f>'Dev Cost Schedule'!BF41</f>
        <v>0</v>
      </c>
      <c r="BA52" s="1">
        <f>'Dev Cost Schedule'!BG41</f>
        <v>0</v>
      </c>
      <c r="BB52" s="1">
        <f>'Dev Cost Schedule'!BH41</f>
        <v>0</v>
      </c>
      <c r="BC52" s="1">
        <f>'Dev Cost Schedule'!BI41</f>
        <v>0</v>
      </c>
      <c r="BD52" s="1">
        <f>'Dev Cost Schedule'!BJ41</f>
        <v>0</v>
      </c>
      <c r="BE52" s="1">
        <f>'Dev Cost Schedule'!BK41</f>
        <v>0</v>
      </c>
      <c r="BF52" s="1">
        <f>'Dev Cost Schedule'!BL41</f>
        <v>0</v>
      </c>
      <c r="BG52" s="1">
        <f>'Dev Cost Schedule'!BM41</f>
        <v>0</v>
      </c>
      <c r="BH52" s="1">
        <f>'Dev Cost Schedule'!BN41</f>
        <v>0</v>
      </c>
      <c r="BI52" s="1">
        <f>'Dev Cost Schedule'!BO41</f>
        <v>0</v>
      </c>
      <c r="BJ52" s="1">
        <f>'Dev Cost Schedule'!BP41</f>
        <v>0</v>
      </c>
      <c r="BK52" s="1">
        <f>'Dev Cost Schedule'!BQ41</f>
        <v>0</v>
      </c>
      <c r="BL52" s="1">
        <f>'Dev Cost Schedule'!BR41</f>
        <v>0</v>
      </c>
      <c r="BM52" s="1">
        <f>'Dev Cost Schedule'!BS41</f>
        <v>0</v>
      </c>
      <c r="BN52" s="1">
        <f>'Dev Cost Schedule'!BT41</f>
        <v>0</v>
      </c>
      <c r="BO52" s="1">
        <f>'Dev Cost Schedule'!BU41</f>
        <v>0</v>
      </c>
      <c r="BP52" s="1">
        <f>'Dev Cost Schedule'!BV41</f>
        <v>0</v>
      </c>
      <c r="BQ52" s="1">
        <f>'Dev Cost Schedule'!BW41</f>
        <v>0</v>
      </c>
      <c r="BR52" s="1">
        <f>'Dev Cost Schedule'!BX41</f>
        <v>0</v>
      </c>
      <c r="BS52" s="1">
        <f>'Dev Cost Schedule'!BY41</f>
        <v>0</v>
      </c>
      <c r="BT52" s="1">
        <f>'Dev Cost Schedule'!BZ41</f>
        <v>0</v>
      </c>
      <c r="BU52" s="1">
        <f>'Dev Cost Schedule'!CA41</f>
        <v>0</v>
      </c>
      <c r="BV52" s="1">
        <f>'Dev Cost Schedule'!CB41</f>
        <v>0</v>
      </c>
      <c r="BW52" s="1">
        <f>'Dev Cost Schedule'!CC41</f>
        <v>0</v>
      </c>
      <c r="BX52" s="1">
        <f>'Dev Cost Schedule'!CD41</f>
        <v>0</v>
      </c>
      <c r="BY52" s="1">
        <f>'Dev Cost Schedule'!CE41</f>
        <v>0</v>
      </c>
      <c r="BZ52" s="1">
        <f>'Dev Cost Schedule'!CF41</f>
        <v>0</v>
      </c>
      <c r="CA52" s="1">
        <f>'Dev Cost Schedule'!CG41</f>
        <v>0</v>
      </c>
      <c r="CB52" s="1">
        <f>'Dev Cost Schedule'!CH41</f>
        <v>0</v>
      </c>
      <c r="CC52" s="1">
        <f>'Dev Cost Schedule'!CI41</f>
        <v>0</v>
      </c>
      <c r="CD52" s="1">
        <f>'Dev Cost Schedule'!CJ41</f>
        <v>0</v>
      </c>
      <c r="CE52" s="1">
        <f>'Dev Cost Schedule'!CK41</f>
        <v>0</v>
      </c>
      <c r="CF52" s="1">
        <f>'Dev Cost Schedule'!CL41</f>
        <v>0</v>
      </c>
      <c r="CG52" s="1">
        <f>'Dev Cost Schedule'!CM41</f>
        <v>0</v>
      </c>
      <c r="CH52" s="1">
        <f>'Dev Cost Schedule'!CN41</f>
        <v>0</v>
      </c>
      <c r="CI52" s="1">
        <f>'Dev Cost Schedule'!CO41</f>
        <v>0</v>
      </c>
      <c r="CJ52" s="1">
        <f>'Dev Cost Schedule'!CP41</f>
        <v>0</v>
      </c>
      <c r="CK52" s="1">
        <f>'Dev Cost Schedule'!CQ41</f>
        <v>0</v>
      </c>
      <c r="CL52" s="1">
        <f>'Dev Cost Schedule'!CR41</f>
        <v>0</v>
      </c>
      <c r="CM52" s="1">
        <f>'Dev Cost Schedule'!CS41</f>
        <v>0</v>
      </c>
      <c r="CN52" s="1">
        <f>'Dev Cost Schedule'!CT41</f>
        <v>0</v>
      </c>
      <c r="CO52" s="1">
        <f>'Dev Cost Schedule'!CU41</f>
        <v>0</v>
      </c>
      <c r="CP52" s="1">
        <f>'Dev Cost Schedule'!CV41</f>
        <v>0</v>
      </c>
      <c r="CQ52" s="1">
        <f>'Dev Cost Schedule'!CW41</f>
        <v>0</v>
      </c>
      <c r="CR52" s="1">
        <f>'Dev Cost Schedule'!CX41</f>
        <v>0</v>
      </c>
      <c r="CS52" s="1">
        <f>'Dev Cost Schedule'!CY41</f>
        <v>0</v>
      </c>
    </row>
    <row r="53" spans="1:97" x14ac:dyDescent="0.25">
      <c r="B53" s="1" t="s">
        <v>183</v>
      </c>
      <c r="C53" s="1">
        <f t="shared" si="15"/>
        <v>-9410000</v>
      </c>
      <c r="E53" s="1">
        <f>'Dev Cost Schedule'!K54</f>
        <v>0</v>
      </c>
      <c r="F53" s="1">
        <f>'Dev Cost Schedule'!L54</f>
        <v>0</v>
      </c>
      <c r="G53" s="1">
        <f>'Dev Cost Schedule'!M54</f>
        <v>0</v>
      </c>
      <c r="H53" s="1">
        <f>'Dev Cost Schedule'!N54</f>
        <v>0</v>
      </c>
      <c r="I53" s="1">
        <f>'Dev Cost Schedule'!O54</f>
        <v>0</v>
      </c>
      <c r="J53" s="1">
        <f>'Dev Cost Schedule'!P54</f>
        <v>-6985000</v>
      </c>
      <c r="K53" s="1">
        <f>'Dev Cost Schedule'!Q54</f>
        <v>0</v>
      </c>
      <c r="L53" s="1">
        <f>'Dev Cost Schedule'!R54</f>
        <v>0</v>
      </c>
      <c r="M53" s="1">
        <f>'Dev Cost Schedule'!S54</f>
        <v>0</v>
      </c>
      <c r="N53" s="1">
        <f>'Dev Cost Schedule'!T54</f>
        <v>0</v>
      </c>
      <c r="O53" s="1">
        <f>'Dev Cost Schedule'!U54</f>
        <v>0</v>
      </c>
      <c r="P53" s="1">
        <f>'Dev Cost Schedule'!V54</f>
        <v>0</v>
      </c>
      <c r="Q53" s="1">
        <f>'Dev Cost Schedule'!W54</f>
        <v>0</v>
      </c>
      <c r="R53" s="1">
        <f>'Dev Cost Schedule'!X54</f>
        <v>0</v>
      </c>
      <c r="S53" s="1">
        <f>'Dev Cost Schedule'!Y54</f>
        <v>0</v>
      </c>
      <c r="T53" s="1">
        <f>'Dev Cost Schedule'!Z54</f>
        <v>0</v>
      </c>
      <c r="U53" s="1">
        <f>'Dev Cost Schedule'!AA54</f>
        <v>0</v>
      </c>
      <c r="V53" s="1">
        <f>'Dev Cost Schedule'!AB54</f>
        <v>0</v>
      </c>
      <c r="W53" s="1">
        <f>'Dev Cost Schedule'!AC54</f>
        <v>0</v>
      </c>
      <c r="X53" s="1">
        <f>'Dev Cost Schedule'!AD54</f>
        <v>0</v>
      </c>
      <c r="Y53" s="1">
        <f>'Dev Cost Schedule'!AE54</f>
        <v>0</v>
      </c>
      <c r="Z53" s="1">
        <f>'Dev Cost Schedule'!AF54</f>
        <v>0</v>
      </c>
      <c r="AA53" s="1">
        <f>'Dev Cost Schedule'!AG54</f>
        <v>-2425000</v>
      </c>
      <c r="AB53" s="1">
        <f>'Dev Cost Schedule'!AH54</f>
        <v>0</v>
      </c>
      <c r="AC53" s="1">
        <f>'Dev Cost Schedule'!AI54</f>
        <v>0</v>
      </c>
      <c r="AD53" s="1">
        <f>'Dev Cost Schedule'!AJ54</f>
        <v>0</v>
      </c>
      <c r="AE53" s="1">
        <f>'Dev Cost Schedule'!AK54</f>
        <v>0</v>
      </c>
      <c r="AF53" s="1">
        <f>'Dev Cost Schedule'!AL54</f>
        <v>0</v>
      </c>
      <c r="AG53" s="1">
        <f>'Dev Cost Schedule'!AM54</f>
        <v>0</v>
      </c>
      <c r="AH53" s="1">
        <f>'Dev Cost Schedule'!AN54</f>
        <v>0</v>
      </c>
      <c r="AI53" s="1">
        <f>'Dev Cost Schedule'!AO54</f>
        <v>0</v>
      </c>
      <c r="AJ53" s="1">
        <f>'Dev Cost Schedule'!AP54</f>
        <v>0</v>
      </c>
      <c r="AK53" s="1">
        <f>'Dev Cost Schedule'!AQ54</f>
        <v>0</v>
      </c>
      <c r="AL53" s="1">
        <f>'Dev Cost Schedule'!AR54</f>
        <v>0</v>
      </c>
      <c r="AM53" s="1">
        <f>'Dev Cost Schedule'!AS54</f>
        <v>0</v>
      </c>
      <c r="AN53" s="1">
        <f>'Dev Cost Schedule'!AT54</f>
        <v>0</v>
      </c>
      <c r="AO53" s="1">
        <f>'Dev Cost Schedule'!AU54</f>
        <v>0</v>
      </c>
      <c r="AP53" s="1">
        <f>'Dev Cost Schedule'!AV54</f>
        <v>0</v>
      </c>
      <c r="AQ53" s="1">
        <f>'Dev Cost Schedule'!AW54</f>
        <v>0</v>
      </c>
      <c r="AR53" s="1">
        <f>'Dev Cost Schedule'!AX54</f>
        <v>0</v>
      </c>
      <c r="AS53" s="1">
        <f>'Dev Cost Schedule'!AY54</f>
        <v>0</v>
      </c>
      <c r="AT53" s="1">
        <f>'Dev Cost Schedule'!AZ54</f>
        <v>0</v>
      </c>
      <c r="AU53" s="1">
        <f>'Dev Cost Schedule'!BA54</f>
        <v>0</v>
      </c>
      <c r="AV53" s="1">
        <f>'Dev Cost Schedule'!BB54</f>
        <v>0</v>
      </c>
      <c r="AW53" s="1">
        <f>'Dev Cost Schedule'!BC54</f>
        <v>0</v>
      </c>
      <c r="AX53" s="1">
        <f>'Dev Cost Schedule'!BD54</f>
        <v>0</v>
      </c>
      <c r="AY53" s="1">
        <f>'Dev Cost Schedule'!BE54</f>
        <v>0</v>
      </c>
      <c r="AZ53" s="1">
        <f>'Dev Cost Schedule'!BF54</f>
        <v>0</v>
      </c>
      <c r="BA53" s="1">
        <f>'Dev Cost Schedule'!BG54</f>
        <v>0</v>
      </c>
      <c r="BB53" s="1">
        <f>'Dev Cost Schedule'!BH54</f>
        <v>0</v>
      </c>
      <c r="BC53" s="1">
        <f>'Dev Cost Schedule'!BI54</f>
        <v>0</v>
      </c>
      <c r="BD53" s="1">
        <f>'Dev Cost Schedule'!BJ54</f>
        <v>0</v>
      </c>
      <c r="BE53" s="1">
        <f>'Dev Cost Schedule'!BK54</f>
        <v>0</v>
      </c>
      <c r="BF53" s="1">
        <f>'Dev Cost Schedule'!BL54</f>
        <v>0</v>
      </c>
      <c r="BG53" s="1">
        <f>'Dev Cost Schedule'!BM54</f>
        <v>0</v>
      </c>
      <c r="BH53" s="1">
        <f>'Dev Cost Schedule'!BN54</f>
        <v>0</v>
      </c>
      <c r="BI53" s="1">
        <f>'Dev Cost Schedule'!BO54</f>
        <v>0</v>
      </c>
      <c r="BJ53" s="1">
        <f>'Dev Cost Schedule'!BP54</f>
        <v>0</v>
      </c>
      <c r="BK53" s="1">
        <f>'Dev Cost Schedule'!BQ54</f>
        <v>0</v>
      </c>
      <c r="BL53" s="1">
        <f>'Dev Cost Schedule'!BR54</f>
        <v>0</v>
      </c>
      <c r="BM53" s="1">
        <f>'Dev Cost Schedule'!BS54</f>
        <v>0</v>
      </c>
      <c r="BN53" s="1">
        <f>'Dev Cost Schedule'!BT54</f>
        <v>0</v>
      </c>
      <c r="BO53" s="1">
        <f>'Dev Cost Schedule'!BU54</f>
        <v>0</v>
      </c>
      <c r="BP53" s="1">
        <f>'Dev Cost Schedule'!BV54</f>
        <v>0</v>
      </c>
      <c r="BQ53" s="1">
        <f>'Dev Cost Schedule'!BW54</f>
        <v>0</v>
      </c>
      <c r="BR53" s="1">
        <f>'Dev Cost Schedule'!BX54</f>
        <v>0</v>
      </c>
      <c r="BS53" s="1">
        <f>'Dev Cost Schedule'!BY54</f>
        <v>0</v>
      </c>
      <c r="BT53" s="1">
        <f>'Dev Cost Schedule'!BZ54</f>
        <v>0</v>
      </c>
      <c r="BU53" s="1">
        <f>'Dev Cost Schedule'!CA54</f>
        <v>0</v>
      </c>
      <c r="BV53" s="1">
        <f>'Dev Cost Schedule'!CB54</f>
        <v>0</v>
      </c>
      <c r="BW53" s="1">
        <f>'Dev Cost Schedule'!CC54</f>
        <v>0</v>
      </c>
      <c r="BX53" s="1">
        <f>'Dev Cost Schedule'!CD54</f>
        <v>0</v>
      </c>
      <c r="BY53" s="1">
        <f>'Dev Cost Schedule'!CE54</f>
        <v>0</v>
      </c>
      <c r="BZ53" s="1">
        <f>'Dev Cost Schedule'!CF54</f>
        <v>0</v>
      </c>
      <c r="CA53" s="1">
        <f>'Dev Cost Schedule'!CG54</f>
        <v>0</v>
      </c>
      <c r="CB53" s="1">
        <f>'Dev Cost Schedule'!CH54</f>
        <v>0</v>
      </c>
      <c r="CC53" s="1">
        <f>'Dev Cost Schedule'!CI54</f>
        <v>0</v>
      </c>
      <c r="CD53" s="1">
        <f>'Dev Cost Schedule'!CJ54</f>
        <v>0</v>
      </c>
      <c r="CE53" s="1">
        <f>'Dev Cost Schedule'!CK54</f>
        <v>0</v>
      </c>
      <c r="CF53" s="1">
        <f>'Dev Cost Schedule'!CL54</f>
        <v>0</v>
      </c>
      <c r="CG53" s="1">
        <f>'Dev Cost Schedule'!CM54</f>
        <v>0</v>
      </c>
      <c r="CH53" s="1">
        <f>'Dev Cost Schedule'!CN54</f>
        <v>0</v>
      </c>
      <c r="CI53" s="1">
        <f>'Dev Cost Schedule'!CO54</f>
        <v>0</v>
      </c>
      <c r="CJ53" s="1">
        <f>'Dev Cost Schedule'!CP54</f>
        <v>0</v>
      </c>
      <c r="CK53" s="1">
        <f>'Dev Cost Schedule'!CQ54</f>
        <v>0</v>
      </c>
      <c r="CL53" s="1">
        <f>'Dev Cost Schedule'!CR54</f>
        <v>0</v>
      </c>
      <c r="CM53" s="1">
        <f>'Dev Cost Schedule'!CS54</f>
        <v>0</v>
      </c>
      <c r="CN53" s="1">
        <f>'Dev Cost Schedule'!CT54</f>
        <v>0</v>
      </c>
      <c r="CO53" s="1">
        <f>'Dev Cost Schedule'!CU54</f>
        <v>0</v>
      </c>
      <c r="CP53" s="1">
        <f>'Dev Cost Schedule'!CV54</f>
        <v>0</v>
      </c>
      <c r="CQ53" s="1">
        <f>'Dev Cost Schedule'!CW54</f>
        <v>0</v>
      </c>
      <c r="CR53" s="1">
        <f>'Dev Cost Schedule'!CX54</f>
        <v>0</v>
      </c>
      <c r="CS53" s="1">
        <f>'Dev Cost Schedule'!CY54</f>
        <v>0</v>
      </c>
    </row>
    <row r="54" spans="1:97" x14ac:dyDescent="0.25">
      <c r="B54" s="1" t="s">
        <v>193</v>
      </c>
      <c r="C54" s="1">
        <f t="shared" si="15"/>
        <v>-95500000</v>
      </c>
      <c r="E54" s="1">
        <f>'Dev Cost Schedule'!K66</f>
        <v>0</v>
      </c>
      <c r="F54" s="1">
        <f>'Dev Cost Schedule'!L66</f>
        <v>0</v>
      </c>
      <c r="G54" s="1">
        <f>'Dev Cost Schedule'!M66</f>
        <v>0</v>
      </c>
      <c r="H54" s="1">
        <f>'Dev Cost Schedule'!N66</f>
        <v>0</v>
      </c>
      <c r="I54" s="1">
        <f>'Dev Cost Schedule'!O66</f>
        <v>0</v>
      </c>
      <c r="J54" s="1">
        <f>'Dev Cost Schedule'!P66</f>
        <v>-228200.36712710143</v>
      </c>
      <c r="K54" s="1">
        <f>'Dev Cost Schedule'!Q66</f>
        <v>-550605.50718255213</v>
      </c>
      <c r="L54" s="1">
        <f>'Dev Cost Schedule'!R66</f>
        <v>-1189980.9103443336</v>
      </c>
      <c r="M54" s="1">
        <f>'Dev Cost Schedule'!S66</f>
        <v>-2303659.6259746053</v>
      </c>
      <c r="N54" s="1">
        <f>'Dev Cost Schedule'!T66</f>
        <v>-3994649.3273457023</v>
      </c>
      <c r="O54" s="1">
        <f>'Dev Cost Schedule'!U66</f>
        <v>-6204741.6755118938</v>
      </c>
      <c r="P54" s="1">
        <f>'Dev Cost Schedule'!V66</f>
        <v>-8632877.781167198</v>
      </c>
      <c r="Q54" s="1">
        <f>'Dev Cost Schedule'!W66</f>
        <v>-10759100.017618423</v>
      </c>
      <c r="R54" s="1">
        <f>'Dev Cost Schedule'!X66</f>
        <v>-12011184.78772819</v>
      </c>
      <c r="S54" s="1">
        <f>'Dev Cost Schedule'!Y66</f>
        <v>-12011184.787728198</v>
      </c>
      <c r="T54" s="1">
        <f>'Dev Cost Schedule'!Z66</f>
        <v>-10759100.017618418</v>
      </c>
      <c r="U54" s="1">
        <f>'Dev Cost Schedule'!AA66</f>
        <v>-8632877.7811671961</v>
      </c>
      <c r="V54" s="1">
        <f>'Dev Cost Schedule'!AB66</f>
        <v>-6204741.6755119041</v>
      </c>
      <c r="W54" s="1">
        <f>'Dev Cost Schedule'!AC66</f>
        <v>-3994649.3273456986</v>
      </c>
      <c r="X54" s="1">
        <f>'Dev Cost Schedule'!AD66</f>
        <v>-2303659.6259746007</v>
      </c>
      <c r="Y54" s="1">
        <f>'Dev Cost Schedule'!AE66</f>
        <v>-2439980.9103443334</v>
      </c>
      <c r="Z54" s="1">
        <f>'Dev Cost Schedule'!AF66</f>
        <v>-1800605.5071825497</v>
      </c>
      <c r="AA54" s="1">
        <f>'Dev Cost Schedule'!AG66</f>
        <v>-1478200.367127103</v>
      </c>
      <c r="AB54" s="1">
        <f>'Dev Cost Schedule'!AH66</f>
        <v>0</v>
      </c>
      <c r="AC54" s="1">
        <f>'Dev Cost Schedule'!AI66</f>
        <v>0</v>
      </c>
      <c r="AD54" s="1">
        <f>'Dev Cost Schedule'!AJ66</f>
        <v>0</v>
      </c>
      <c r="AE54" s="1">
        <f>'Dev Cost Schedule'!AK66</f>
        <v>0</v>
      </c>
      <c r="AF54" s="1">
        <f>'Dev Cost Schedule'!AL66</f>
        <v>0</v>
      </c>
      <c r="AG54" s="1">
        <f>'Dev Cost Schedule'!AM66</f>
        <v>0</v>
      </c>
      <c r="AH54" s="1">
        <f>'Dev Cost Schedule'!AN66</f>
        <v>0</v>
      </c>
      <c r="AI54" s="1">
        <f>'Dev Cost Schedule'!AO66</f>
        <v>0</v>
      </c>
      <c r="AJ54" s="1">
        <f>'Dev Cost Schedule'!AP66</f>
        <v>0</v>
      </c>
      <c r="AK54" s="1">
        <f>'Dev Cost Schedule'!AQ66</f>
        <v>0</v>
      </c>
      <c r="AL54" s="1">
        <f>'Dev Cost Schedule'!AR66</f>
        <v>0</v>
      </c>
      <c r="AM54" s="1">
        <f>'Dev Cost Schedule'!AS66</f>
        <v>0</v>
      </c>
      <c r="AN54" s="1">
        <f>'Dev Cost Schedule'!AT66</f>
        <v>0</v>
      </c>
      <c r="AO54" s="1">
        <f>'Dev Cost Schedule'!AU66</f>
        <v>0</v>
      </c>
      <c r="AP54" s="1">
        <f>'Dev Cost Schedule'!AV66</f>
        <v>0</v>
      </c>
      <c r="AQ54" s="1">
        <f>'Dev Cost Schedule'!AW66</f>
        <v>0</v>
      </c>
      <c r="AR54" s="1">
        <f>'Dev Cost Schedule'!AX66</f>
        <v>0</v>
      </c>
      <c r="AS54" s="1">
        <f>'Dev Cost Schedule'!AY66</f>
        <v>0</v>
      </c>
      <c r="AT54" s="1">
        <f>'Dev Cost Schedule'!AZ66</f>
        <v>0</v>
      </c>
      <c r="AU54" s="1">
        <f>'Dev Cost Schedule'!BA66</f>
        <v>0</v>
      </c>
      <c r="AV54" s="1">
        <f>'Dev Cost Schedule'!BB66</f>
        <v>0</v>
      </c>
      <c r="AW54" s="1">
        <f>'Dev Cost Schedule'!BC66</f>
        <v>0</v>
      </c>
      <c r="AX54" s="1">
        <f>'Dev Cost Schedule'!BD66</f>
        <v>0</v>
      </c>
      <c r="AY54" s="1">
        <f>'Dev Cost Schedule'!BE66</f>
        <v>0</v>
      </c>
      <c r="AZ54" s="1">
        <f>'Dev Cost Schedule'!BF66</f>
        <v>0</v>
      </c>
      <c r="BA54" s="1">
        <f>'Dev Cost Schedule'!BG66</f>
        <v>0</v>
      </c>
      <c r="BB54" s="1">
        <f>'Dev Cost Schedule'!BH66</f>
        <v>0</v>
      </c>
      <c r="BC54" s="1">
        <f>'Dev Cost Schedule'!BI66</f>
        <v>0</v>
      </c>
      <c r="BD54" s="1">
        <f>'Dev Cost Schedule'!BJ66</f>
        <v>0</v>
      </c>
      <c r="BE54" s="1">
        <f>'Dev Cost Schedule'!BK66</f>
        <v>0</v>
      </c>
      <c r="BF54" s="1">
        <f>'Dev Cost Schedule'!BL66</f>
        <v>0</v>
      </c>
      <c r="BG54" s="1">
        <f>'Dev Cost Schedule'!BM66</f>
        <v>0</v>
      </c>
      <c r="BH54" s="1">
        <f>'Dev Cost Schedule'!BN66</f>
        <v>0</v>
      </c>
      <c r="BI54" s="1">
        <f>'Dev Cost Schedule'!BO66</f>
        <v>0</v>
      </c>
      <c r="BJ54" s="1">
        <f>'Dev Cost Schedule'!BP66</f>
        <v>0</v>
      </c>
      <c r="BK54" s="1">
        <f>'Dev Cost Schedule'!BQ66</f>
        <v>0</v>
      </c>
      <c r="BL54" s="1">
        <f>'Dev Cost Schedule'!BR66</f>
        <v>0</v>
      </c>
      <c r="BM54" s="1">
        <f>'Dev Cost Schedule'!BS66</f>
        <v>0</v>
      </c>
      <c r="BN54" s="1">
        <f>'Dev Cost Schedule'!BT66</f>
        <v>0</v>
      </c>
      <c r="BO54" s="1">
        <f>'Dev Cost Schedule'!BU66</f>
        <v>0</v>
      </c>
      <c r="BP54" s="1">
        <f>'Dev Cost Schedule'!BV66</f>
        <v>0</v>
      </c>
      <c r="BQ54" s="1">
        <f>'Dev Cost Schedule'!BW66</f>
        <v>0</v>
      </c>
      <c r="BR54" s="1">
        <f>'Dev Cost Schedule'!BX66</f>
        <v>0</v>
      </c>
      <c r="BS54" s="1">
        <f>'Dev Cost Schedule'!BY66</f>
        <v>0</v>
      </c>
      <c r="BT54" s="1">
        <f>'Dev Cost Schedule'!BZ66</f>
        <v>0</v>
      </c>
      <c r="BU54" s="1">
        <f>'Dev Cost Schedule'!CA66</f>
        <v>0</v>
      </c>
      <c r="BV54" s="1">
        <f>'Dev Cost Schedule'!CB66</f>
        <v>0</v>
      </c>
      <c r="BW54" s="1">
        <f>'Dev Cost Schedule'!CC66</f>
        <v>0</v>
      </c>
      <c r="BX54" s="1">
        <f>'Dev Cost Schedule'!CD66</f>
        <v>0</v>
      </c>
      <c r="BY54" s="1">
        <f>'Dev Cost Schedule'!CE66</f>
        <v>0</v>
      </c>
      <c r="BZ54" s="1">
        <f>'Dev Cost Schedule'!CF66</f>
        <v>0</v>
      </c>
      <c r="CA54" s="1">
        <f>'Dev Cost Schedule'!CG66</f>
        <v>0</v>
      </c>
      <c r="CB54" s="1">
        <f>'Dev Cost Schedule'!CH66</f>
        <v>0</v>
      </c>
      <c r="CC54" s="1">
        <f>'Dev Cost Schedule'!CI66</f>
        <v>0</v>
      </c>
      <c r="CD54" s="1">
        <f>'Dev Cost Schedule'!CJ66</f>
        <v>0</v>
      </c>
      <c r="CE54" s="1">
        <f>'Dev Cost Schedule'!CK66</f>
        <v>0</v>
      </c>
      <c r="CF54" s="1">
        <f>'Dev Cost Schedule'!CL66</f>
        <v>0</v>
      </c>
      <c r="CG54" s="1">
        <f>'Dev Cost Schedule'!CM66</f>
        <v>0</v>
      </c>
      <c r="CH54" s="1">
        <f>'Dev Cost Schedule'!CN66</f>
        <v>0</v>
      </c>
      <c r="CI54" s="1">
        <f>'Dev Cost Schedule'!CO66</f>
        <v>0</v>
      </c>
      <c r="CJ54" s="1">
        <f>'Dev Cost Schedule'!CP66</f>
        <v>0</v>
      </c>
      <c r="CK54" s="1">
        <f>'Dev Cost Schedule'!CQ66</f>
        <v>0</v>
      </c>
      <c r="CL54" s="1">
        <f>'Dev Cost Schedule'!CR66</f>
        <v>0</v>
      </c>
      <c r="CM54" s="1">
        <f>'Dev Cost Schedule'!CS66</f>
        <v>0</v>
      </c>
      <c r="CN54" s="1">
        <f>'Dev Cost Schedule'!CT66</f>
        <v>0</v>
      </c>
      <c r="CO54" s="1">
        <f>'Dev Cost Schedule'!CU66</f>
        <v>0</v>
      </c>
      <c r="CP54" s="1">
        <f>'Dev Cost Schedule'!CV66</f>
        <v>0</v>
      </c>
      <c r="CQ54" s="1">
        <f>'Dev Cost Schedule'!CW66</f>
        <v>0</v>
      </c>
      <c r="CR54" s="1">
        <f>'Dev Cost Schedule'!CX66</f>
        <v>0</v>
      </c>
      <c r="CS54" s="1">
        <f>'Dev Cost Schedule'!CY66</f>
        <v>0</v>
      </c>
    </row>
    <row r="55" spans="1:97" x14ac:dyDescent="0.25">
      <c r="B55" s="1" t="s">
        <v>205</v>
      </c>
      <c r="C55" s="1">
        <f t="shared" si="15"/>
        <v>-3640250</v>
      </c>
      <c r="E55" s="1">
        <f>'Dev Cost Schedule'!K83</f>
        <v>0</v>
      </c>
      <c r="F55" s="1">
        <f>'Dev Cost Schedule'!L83</f>
        <v>0</v>
      </c>
      <c r="G55" s="1">
        <f>'Dev Cost Schedule'!M83</f>
        <v>0</v>
      </c>
      <c r="H55" s="1">
        <f>'Dev Cost Schedule'!N83</f>
        <v>0</v>
      </c>
      <c r="I55" s="1">
        <f>'Dev Cost Schedule'!O83</f>
        <v>0</v>
      </c>
      <c r="J55" s="1">
        <f>'Dev Cost Schedule'!P83</f>
        <v>-9054.0205605932533</v>
      </c>
      <c r="K55" s="1">
        <f>'Dev Cost Schedule'!Q83</f>
        <v>-21845.686076526268</v>
      </c>
      <c r="L55" s="1">
        <f>'Dev Cost Schedule'!R83</f>
        <v>-47213.384292980496</v>
      </c>
      <c r="M55" s="1">
        <f>'Dev Cost Schedule'!S83</f>
        <v>-91399.421836011519</v>
      </c>
      <c r="N55" s="1">
        <f>'Dev Cost Schedule'!T83</f>
        <v>-158490.70532828552</v>
      </c>
      <c r="O55" s="1">
        <f>'Dev Cost Schedule'!U83</f>
        <v>-246177.77530552776</v>
      </c>
      <c r="P55" s="1">
        <f>'Dev Cost Schedule'!V83</f>
        <v>-342515.89474543754</v>
      </c>
      <c r="Q55" s="1">
        <f>'Dev Cost Schedule'!W83</f>
        <v>-426875.35519493686</v>
      </c>
      <c r="R55" s="1">
        <f>'Dev Cost Schedule'!X83</f>
        <v>-476552.75665970077</v>
      </c>
      <c r="S55" s="1">
        <f>'Dev Cost Schedule'!Y83</f>
        <v>-476552.75665970112</v>
      </c>
      <c r="T55" s="1">
        <f>'Dev Cost Schedule'!Z83</f>
        <v>-426875.35519493674</v>
      </c>
      <c r="U55" s="1">
        <f>'Dev Cost Schedule'!AA83</f>
        <v>-342515.89474543749</v>
      </c>
      <c r="V55" s="1">
        <f>'Dev Cost Schedule'!AB83</f>
        <v>-246177.77530552816</v>
      </c>
      <c r="W55" s="1">
        <f>'Dev Cost Schedule'!AC83</f>
        <v>-158490.70532828532</v>
      </c>
      <c r="X55" s="1">
        <f>'Dev Cost Schedule'!AD83</f>
        <v>-91399.421836011315</v>
      </c>
      <c r="Y55" s="1">
        <f>'Dev Cost Schedule'!AE83</f>
        <v>-47213.384292980474</v>
      </c>
      <c r="Z55" s="1">
        <f>'Dev Cost Schedule'!AF83</f>
        <v>-21845.686076526174</v>
      </c>
      <c r="AA55" s="1">
        <f>'Dev Cost Schedule'!AG83</f>
        <v>-9054.0205605933206</v>
      </c>
      <c r="AB55" s="1">
        <f>'Dev Cost Schedule'!AH83</f>
        <v>0</v>
      </c>
      <c r="AC55" s="1">
        <f>'Dev Cost Schedule'!AI83</f>
        <v>0</v>
      </c>
      <c r="AD55" s="1">
        <f>'Dev Cost Schedule'!AJ83</f>
        <v>0</v>
      </c>
      <c r="AE55" s="1">
        <f>'Dev Cost Schedule'!AK83</f>
        <v>0</v>
      </c>
      <c r="AF55" s="1">
        <f>'Dev Cost Schedule'!AL83</f>
        <v>0</v>
      </c>
      <c r="AG55" s="1">
        <f>'Dev Cost Schedule'!AM83</f>
        <v>0</v>
      </c>
      <c r="AH55" s="1">
        <f>'Dev Cost Schedule'!AN83</f>
        <v>0</v>
      </c>
      <c r="AI55" s="1">
        <f>'Dev Cost Schedule'!AO83</f>
        <v>0</v>
      </c>
      <c r="AJ55" s="1">
        <f>'Dev Cost Schedule'!AP83</f>
        <v>0</v>
      </c>
      <c r="AK55" s="1">
        <f>'Dev Cost Schedule'!AQ83</f>
        <v>0</v>
      </c>
      <c r="AL55" s="1">
        <f>'Dev Cost Schedule'!AR83</f>
        <v>0</v>
      </c>
      <c r="AM55" s="1">
        <f>'Dev Cost Schedule'!AS83</f>
        <v>0</v>
      </c>
      <c r="AN55" s="1">
        <f>'Dev Cost Schedule'!AT83</f>
        <v>0</v>
      </c>
      <c r="AO55" s="1">
        <f>'Dev Cost Schedule'!AU83</f>
        <v>0</v>
      </c>
      <c r="AP55" s="1">
        <f>'Dev Cost Schedule'!AV83</f>
        <v>0</v>
      </c>
      <c r="AQ55" s="1">
        <f>'Dev Cost Schedule'!AW83</f>
        <v>0</v>
      </c>
      <c r="AR55" s="1">
        <f>'Dev Cost Schedule'!AX83</f>
        <v>0</v>
      </c>
      <c r="AS55" s="1">
        <f>'Dev Cost Schedule'!AY83</f>
        <v>0</v>
      </c>
      <c r="AT55" s="1">
        <f>'Dev Cost Schedule'!AZ83</f>
        <v>0</v>
      </c>
      <c r="AU55" s="1">
        <f>'Dev Cost Schedule'!BA83</f>
        <v>0</v>
      </c>
      <c r="AV55" s="1">
        <f>'Dev Cost Schedule'!BB83</f>
        <v>0</v>
      </c>
      <c r="AW55" s="1">
        <f>'Dev Cost Schedule'!BC83</f>
        <v>0</v>
      </c>
      <c r="AX55" s="1">
        <f>'Dev Cost Schedule'!BD83</f>
        <v>0</v>
      </c>
      <c r="AY55" s="1">
        <f>'Dev Cost Schedule'!BE83</f>
        <v>0</v>
      </c>
      <c r="AZ55" s="1">
        <f>'Dev Cost Schedule'!BF83</f>
        <v>0</v>
      </c>
      <c r="BA55" s="1">
        <f>'Dev Cost Schedule'!BG83</f>
        <v>0</v>
      </c>
      <c r="BB55" s="1">
        <f>'Dev Cost Schedule'!BH83</f>
        <v>0</v>
      </c>
      <c r="BC55" s="1">
        <f>'Dev Cost Schedule'!BI83</f>
        <v>0</v>
      </c>
      <c r="BD55" s="1">
        <f>'Dev Cost Schedule'!BJ83</f>
        <v>0</v>
      </c>
      <c r="BE55" s="1">
        <f>'Dev Cost Schedule'!BK83</f>
        <v>0</v>
      </c>
      <c r="BF55" s="1">
        <f>'Dev Cost Schedule'!BL83</f>
        <v>0</v>
      </c>
      <c r="BG55" s="1">
        <f>'Dev Cost Schedule'!BM83</f>
        <v>0</v>
      </c>
      <c r="BH55" s="1">
        <f>'Dev Cost Schedule'!BN83</f>
        <v>0</v>
      </c>
      <c r="BI55" s="1">
        <f>'Dev Cost Schedule'!BO83</f>
        <v>0</v>
      </c>
      <c r="BJ55" s="1">
        <f>'Dev Cost Schedule'!BP83</f>
        <v>0</v>
      </c>
      <c r="BK55" s="1">
        <f>'Dev Cost Schedule'!BQ83</f>
        <v>0</v>
      </c>
      <c r="BL55" s="1">
        <f>'Dev Cost Schedule'!BR83</f>
        <v>0</v>
      </c>
      <c r="BM55" s="1">
        <f>'Dev Cost Schedule'!BS83</f>
        <v>0</v>
      </c>
      <c r="BN55" s="1">
        <f>'Dev Cost Schedule'!BT83</f>
        <v>0</v>
      </c>
      <c r="BO55" s="1">
        <f>'Dev Cost Schedule'!BU83</f>
        <v>0</v>
      </c>
      <c r="BP55" s="1">
        <f>'Dev Cost Schedule'!BV83</f>
        <v>0</v>
      </c>
      <c r="BQ55" s="1">
        <f>'Dev Cost Schedule'!BW83</f>
        <v>0</v>
      </c>
      <c r="BR55" s="1">
        <f>'Dev Cost Schedule'!BX83</f>
        <v>0</v>
      </c>
      <c r="BS55" s="1">
        <f>'Dev Cost Schedule'!BY83</f>
        <v>0</v>
      </c>
      <c r="BT55" s="1">
        <f>'Dev Cost Schedule'!BZ83</f>
        <v>0</v>
      </c>
      <c r="BU55" s="1">
        <f>'Dev Cost Schedule'!CA83</f>
        <v>0</v>
      </c>
      <c r="BV55" s="1">
        <f>'Dev Cost Schedule'!CB83</f>
        <v>0</v>
      </c>
      <c r="BW55" s="1">
        <f>'Dev Cost Schedule'!CC83</f>
        <v>0</v>
      </c>
      <c r="BX55" s="1">
        <f>'Dev Cost Schedule'!CD83</f>
        <v>0</v>
      </c>
      <c r="BY55" s="1">
        <f>'Dev Cost Schedule'!CE83</f>
        <v>0</v>
      </c>
      <c r="BZ55" s="1">
        <f>'Dev Cost Schedule'!CF83</f>
        <v>0</v>
      </c>
      <c r="CA55" s="1">
        <f>'Dev Cost Schedule'!CG83</f>
        <v>0</v>
      </c>
      <c r="CB55" s="1">
        <f>'Dev Cost Schedule'!CH83</f>
        <v>0</v>
      </c>
      <c r="CC55" s="1">
        <f>'Dev Cost Schedule'!CI83</f>
        <v>0</v>
      </c>
      <c r="CD55" s="1">
        <f>'Dev Cost Schedule'!CJ83</f>
        <v>0</v>
      </c>
      <c r="CE55" s="1">
        <f>'Dev Cost Schedule'!CK83</f>
        <v>0</v>
      </c>
      <c r="CF55" s="1">
        <f>'Dev Cost Schedule'!CL83</f>
        <v>0</v>
      </c>
      <c r="CG55" s="1">
        <f>'Dev Cost Schedule'!CM83</f>
        <v>0</v>
      </c>
      <c r="CH55" s="1">
        <f>'Dev Cost Schedule'!CN83</f>
        <v>0</v>
      </c>
      <c r="CI55" s="1">
        <f>'Dev Cost Schedule'!CO83</f>
        <v>0</v>
      </c>
      <c r="CJ55" s="1">
        <f>'Dev Cost Schedule'!CP83</f>
        <v>0</v>
      </c>
      <c r="CK55" s="1">
        <f>'Dev Cost Schedule'!CQ83</f>
        <v>0</v>
      </c>
      <c r="CL55" s="1">
        <f>'Dev Cost Schedule'!CR83</f>
        <v>0</v>
      </c>
      <c r="CM55" s="1">
        <f>'Dev Cost Schedule'!CS83</f>
        <v>0</v>
      </c>
      <c r="CN55" s="1">
        <f>'Dev Cost Schedule'!CT83</f>
        <v>0</v>
      </c>
      <c r="CO55" s="1">
        <f>'Dev Cost Schedule'!CU83</f>
        <v>0</v>
      </c>
      <c r="CP55" s="1">
        <f>'Dev Cost Schedule'!CV83</f>
        <v>0</v>
      </c>
      <c r="CQ55" s="1">
        <f>'Dev Cost Schedule'!CW83</f>
        <v>0</v>
      </c>
      <c r="CR55" s="1">
        <f>'Dev Cost Schedule'!CX83</f>
        <v>0</v>
      </c>
      <c r="CS55" s="1">
        <f>'Dev Cost Schedule'!CY83</f>
        <v>0</v>
      </c>
    </row>
    <row r="56" spans="1:97" x14ac:dyDescent="0.25">
      <c r="B56" s="1" t="s">
        <v>211</v>
      </c>
      <c r="C56" s="1">
        <f t="shared" ca="1" si="15"/>
        <v>-8424022.5</v>
      </c>
      <c r="E56" s="1">
        <f ca="1">'Dev Cost Schedule'!K89</f>
        <v>-1395</v>
      </c>
      <c r="F56" s="1">
        <f ca="1">'Dev Cost Schedule'!L89</f>
        <v>-68299.6875</v>
      </c>
      <c r="G56" s="1">
        <f ca="1">'Dev Cost Schedule'!M89</f>
        <v>-68299.6875</v>
      </c>
      <c r="H56" s="1">
        <f ca="1">'Dev Cost Schedule'!N89</f>
        <v>-69124.6875</v>
      </c>
      <c r="I56" s="1">
        <f ca="1">'Dev Cost Schedule'!O89</f>
        <v>-68299.6875</v>
      </c>
      <c r="J56" s="1">
        <f ca="1">'Dev Cost Schedule'!P89</f>
        <v>-541714.07907657709</v>
      </c>
      <c r="K56" s="1">
        <f ca="1">'Dev Cost Schedule'!Q89</f>
        <v>-44328.839494430882</v>
      </c>
      <c r="L56" s="1">
        <f ca="1">'Dev Cost Schedule'!R89</f>
        <v>-92834.572097798547</v>
      </c>
      <c r="M56" s="1">
        <f ca="1">'Dev Cost Schedule'!S89</f>
        <v>-179674.42858579627</v>
      </c>
      <c r="N56" s="1">
        <f ca="1">'Dev Cost Schedule'!T89</f>
        <v>-312355.5024505491</v>
      </c>
      <c r="O56" s="1">
        <f ca="1">'Dev Cost Schedule'!U89</f>
        <v>-483863.95881130663</v>
      </c>
      <c r="P56" s="1">
        <f ca="1">'Dev Cost Schedule'!V89</f>
        <v>-673199.52569344768</v>
      </c>
      <c r="Q56" s="1">
        <f ca="1">'Dev Cost Schedule'!W89</f>
        <v>-840343.15296100208</v>
      </c>
      <c r="R56" s="1">
        <f ca="1">'Dev Cost Schedule'!X89</f>
        <v>-936625.31582909182</v>
      </c>
      <c r="S56" s="1">
        <f ca="1">'Dev Cost Schedule'!Y89</f>
        <v>-936625.3158290924</v>
      </c>
      <c r="T56" s="1">
        <f ca="1">'Dev Cost Schedule'!Z89</f>
        <v>-839818.15296100162</v>
      </c>
      <c r="U56" s="1">
        <f ca="1">'Dev Cost Schedule'!AA89</f>
        <v>-673199.52569344745</v>
      </c>
      <c r="V56" s="1">
        <f ca="1">'Dev Cost Schedule'!AB89</f>
        <v>-483863.95881130738</v>
      </c>
      <c r="W56" s="1">
        <f ca="1">'Dev Cost Schedule'!AC89</f>
        <v>-312880.50245054875</v>
      </c>
      <c r="X56" s="1">
        <f ca="1">'Dev Cost Schedule'!AD89</f>
        <v>-179674.42858579589</v>
      </c>
      <c r="Y56" s="1">
        <f ca="1">'Dev Cost Schedule'!AE89</f>
        <v>-186584.57209779855</v>
      </c>
      <c r="Z56" s="1">
        <f ca="1">'Dev Cost Schedule'!AF89</f>
        <v>-137553.83949443066</v>
      </c>
      <c r="AA56" s="1">
        <f ca="1">'Dev Cost Schedule'!AG89</f>
        <v>-293464.07907657721</v>
      </c>
      <c r="AB56" s="1">
        <f ca="1">'Dev Cost Schedule'!AH89</f>
        <v>0</v>
      </c>
      <c r="AC56" s="1">
        <f ca="1">'Dev Cost Schedule'!AI89</f>
        <v>0</v>
      </c>
      <c r="AD56" s="1">
        <f ca="1">'Dev Cost Schedule'!AJ89</f>
        <v>0</v>
      </c>
      <c r="AE56" s="1">
        <f ca="1">'Dev Cost Schedule'!AK89</f>
        <v>0</v>
      </c>
      <c r="AF56" s="1">
        <f ca="1">'Dev Cost Schedule'!AL89</f>
        <v>0</v>
      </c>
      <c r="AG56" s="1">
        <f ca="1">'Dev Cost Schedule'!AM89</f>
        <v>0</v>
      </c>
      <c r="AH56" s="1">
        <f ca="1">'Dev Cost Schedule'!AN89</f>
        <v>0</v>
      </c>
      <c r="AI56" s="1">
        <f ca="1">'Dev Cost Schedule'!AO89</f>
        <v>0</v>
      </c>
      <c r="AJ56" s="1">
        <f ca="1">'Dev Cost Schedule'!AP89</f>
        <v>0</v>
      </c>
      <c r="AK56" s="1">
        <f ca="1">'Dev Cost Schedule'!AQ89</f>
        <v>0</v>
      </c>
      <c r="AL56" s="1">
        <f ca="1">'Dev Cost Schedule'!AR89</f>
        <v>0</v>
      </c>
      <c r="AM56" s="1">
        <f ca="1">'Dev Cost Schedule'!AS89</f>
        <v>0</v>
      </c>
      <c r="AN56" s="1">
        <f ca="1">'Dev Cost Schedule'!AT89</f>
        <v>0</v>
      </c>
      <c r="AO56" s="1">
        <f ca="1">'Dev Cost Schedule'!AU89</f>
        <v>0</v>
      </c>
      <c r="AP56" s="1">
        <f ca="1">'Dev Cost Schedule'!AV89</f>
        <v>0</v>
      </c>
      <c r="AQ56" s="1">
        <f ca="1">'Dev Cost Schedule'!AW89</f>
        <v>0</v>
      </c>
      <c r="AR56" s="1">
        <f ca="1">'Dev Cost Schedule'!AX89</f>
        <v>0</v>
      </c>
      <c r="AS56" s="1">
        <f ca="1">'Dev Cost Schedule'!AY89</f>
        <v>0</v>
      </c>
      <c r="AT56" s="1">
        <f ca="1">'Dev Cost Schedule'!AZ89</f>
        <v>0</v>
      </c>
      <c r="AU56" s="1">
        <f ca="1">'Dev Cost Schedule'!BA89</f>
        <v>0</v>
      </c>
      <c r="AV56" s="1">
        <f ca="1">'Dev Cost Schedule'!BB89</f>
        <v>0</v>
      </c>
      <c r="AW56" s="1">
        <f ca="1">'Dev Cost Schedule'!BC89</f>
        <v>0</v>
      </c>
      <c r="AX56" s="1">
        <f ca="1">'Dev Cost Schedule'!BD89</f>
        <v>0</v>
      </c>
      <c r="AY56" s="1">
        <f ca="1">'Dev Cost Schedule'!BE89</f>
        <v>0</v>
      </c>
      <c r="AZ56" s="1">
        <f ca="1">'Dev Cost Schedule'!BF89</f>
        <v>0</v>
      </c>
      <c r="BA56" s="1">
        <f ca="1">'Dev Cost Schedule'!BG89</f>
        <v>0</v>
      </c>
      <c r="BB56" s="1">
        <f ca="1">'Dev Cost Schedule'!BH89</f>
        <v>0</v>
      </c>
      <c r="BC56" s="1">
        <f ca="1">'Dev Cost Schedule'!BI89</f>
        <v>0</v>
      </c>
      <c r="BD56" s="1">
        <f ca="1">'Dev Cost Schedule'!BJ89</f>
        <v>0</v>
      </c>
      <c r="BE56" s="1">
        <f ca="1">'Dev Cost Schedule'!BK89</f>
        <v>0</v>
      </c>
      <c r="BF56" s="1">
        <f ca="1">'Dev Cost Schedule'!BL89</f>
        <v>0</v>
      </c>
      <c r="BG56" s="1">
        <f ca="1">'Dev Cost Schedule'!BM89</f>
        <v>0</v>
      </c>
      <c r="BH56" s="1">
        <f ca="1">'Dev Cost Schedule'!BN89</f>
        <v>0</v>
      </c>
      <c r="BI56" s="1">
        <f ca="1">'Dev Cost Schedule'!BO89</f>
        <v>0</v>
      </c>
      <c r="BJ56" s="1">
        <f ca="1">'Dev Cost Schedule'!BP89</f>
        <v>0</v>
      </c>
      <c r="BK56" s="1">
        <f ca="1">'Dev Cost Schedule'!BQ89</f>
        <v>0</v>
      </c>
      <c r="BL56" s="1">
        <f ca="1">'Dev Cost Schedule'!BR89</f>
        <v>0</v>
      </c>
      <c r="BM56" s="1">
        <f ca="1">'Dev Cost Schedule'!BS89</f>
        <v>0</v>
      </c>
      <c r="BN56" s="1">
        <f ca="1">'Dev Cost Schedule'!BT89</f>
        <v>0</v>
      </c>
      <c r="BO56" s="1">
        <f ca="1">'Dev Cost Schedule'!BU89</f>
        <v>0</v>
      </c>
      <c r="BP56" s="1">
        <f ca="1">'Dev Cost Schedule'!BV89</f>
        <v>0</v>
      </c>
      <c r="BQ56" s="1">
        <f ca="1">'Dev Cost Schedule'!BW89</f>
        <v>0</v>
      </c>
      <c r="BR56" s="1">
        <f ca="1">'Dev Cost Schedule'!BX89</f>
        <v>0</v>
      </c>
      <c r="BS56" s="1">
        <f ca="1">'Dev Cost Schedule'!BY89</f>
        <v>0</v>
      </c>
      <c r="BT56" s="1">
        <f ca="1">'Dev Cost Schedule'!BZ89</f>
        <v>0</v>
      </c>
      <c r="BU56" s="1">
        <f ca="1">'Dev Cost Schedule'!CA89</f>
        <v>0</v>
      </c>
      <c r="BV56" s="1">
        <f ca="1">'Dev Cost Schedule'!CB89</f>
        <v>0</v>
      </c>
      <c r="BW56" s="1">
        <f ca="1">'Dev Cost Schedule'!CC89</f>
        <v>0</v>
      </c>
      <c r="BX56" s="1">
        <f ca="1">'Dev Cost Schedule'!CD89</f>
        <v>0</v>
      </c>
      <c r="BY56" s="1">
        <f ca="1">'Dev Cost Schedule'!CE89</f>
        <v>0</v>
      </c>
      <c r="BZ56" s="1">
        <f ca="1">'Dev Cost Schedule'!CF89</f>
        <v>0</v>
      </c>
      <c r="CA56" s="1">
        <f ca="1">'Dev Cost Schedule'!CG89</f>
        <v>0</v>
      </c>
      <c r="CB56" s="1">
        <f ca="1">'Dev Cost Schedule'!CH89</f>
        <v>0</v>
      </c>
      <c r="CC56" s="1">
        <f ca="1">'Dev Cost Schedule'!CI89</f>
        <v>0</v>
      </c>
      <c r="CD56" s="1">
        <f ca="1">'Dev Cost Schedule'!CJ89</f>
        <v>0</v>
      </c>
      <c r="CE56" s="1">
        <f ca="1">'Dev Cost Schedule'!CK89</f>
        <v>0</v>
      </c>
      <c r="CF56" s="1">
        <f ca="1">'Dev Cost Schedule'!CL89</f>
        <v>0</v>
      </c>
      <c r="CG56" s="1">
        <f ca="1">'Dev Cost Schedule'!CM89</f>
        <v>0</v>
      </c>
      <c r="CH56" s="1">
        <f ca="1">'Dev Cost Schedule'!CN89</f>
        <v>0</v>
      </c>
      <c r="CI56" s="1">
        <f ca="1">'Dev Cost Schedule'!CO89</f>
        <v>0</v>
      </c>
      <c r="CJ56" s="1">
        <f ca="1">'Dev Cost Schedule'!CP89</f>
        <v>0</v>
      </c>
      <c r="CK56" s="1">
        <f ca="1">'Dev Cost Schedule'!CQ89</f>
        <v>0</v>
      </c>
      <c r="CL56" s="1">
        <f ca="1">'Dev Cost Schedule'!CR89</f>
        <v>0</v>
      </c>
      <c r="CM56" s="1">
        <f ca="1">'Dev Cost Schedule'!CS89</f>
        <v>0</v>
      </c>
      <c r="CN56" s="1">
        <f ca="1">'Dev Cost Schedule'!CT89</f>
        <v>0</v>
      </c>
      <c r="CO56" s="1">
        <f ca="1">'Dev Cost Schedule'!CU89</f>
        <v>0</v>
      </c>
      <c r="CP56" s="1">
        <f>'Dev Cost Schedule'!CV89</f>
        <v>0</v>
      </c>
      <c r="CQ56" s="1">
        <f>'Dev Cost Schedule'!CW89</f>
        <v>0</v>
      </c>
      <c r="CR56" s="1">
        <f>'Dev Cost Schedule'!CX89</f>
        <v>0</v>
      </c>
      <c r="CS56" s="1">
        <f>'Dev Cost Schedule'!CY89</f>
        <v>0</v>
      </c>
    </row>
    <row r="57" spans="1:97" x14ac:dyDescent="0.25">
      <c r="A57" s="118"/>
      <c r="B57" s="118" t="s">
        <v>277</v>
      </c>
      <c r="C57" s="118">
        <f ca="1">SUM(E57:CS57)</f>
        <v>-147094322.5</v>
      </c>
      <c r="D57" s="118"/>
      <c r="E57" s="118">
        <f ca="1">SUM(E49:E56)</f>
        <v>-26369995</v>
      </c>
      <c r="F57" s="118">
        <f t="shared" ref="F57:BQ57" ca="1" si="16">SUM(F49:F56)</f>
        <v>-978962.1875</v>
      </c>
      <c r="G57" s="118">
        <f t="shared" ca="1" si="16"/>
        <v>-978962.1875</v>
      </c>
      <c r="H57" s="118">
        <f t="shared" ca="1" si="16"/>
        <v>-990787.1875</v>
      </c>
      <c r="I57" s="118">
        <f t="shared" ca="1" si="16"/>
        <v>-978962.1875</v>
      </c>
      <c r="J57" s="118">
        <f t="shared" ca="1" si="16"/>
        <v>-7764568.4667642722</v>
      </c>
      <c r="K57" s="118">
        <f t="shared" ca="1" si="16"/>
        <v>-635380.03275350935</v>
      </c>
      <c r="L57" s="118">
        <f t="shared" ca="1" si="16"/>
        <v>-1330628.8667351126</v>
      </c>
      <c r="M57" s="118">
        <f t="shared" ca="1" si="16"/>
        <v>-2575333.4763964131</v>
      </c>
      <c r="N57" s="118">
        <f t="shared" ca="1" si="16"/>
        <v>-4477095.5351245375</v>
      </c>
      <c r="O57" s="118">
        <f t="shared" ca="1" si="16"/>
        <v>-6935383.4096287284</v>
      </c>
      <c r="P57" s="118">
        <f t="shared" ca="1" si="16"/>
        <v>-9649193.2016060837</v>
      </c>
      <c r="Q57" s="118">
        <f t="shared" ca="1" si="16"/>
        <v>-12044918.525774363</v>
      </c>
      <c r="R57" s="118">
        <f t="shared" ca="1" si="16"/>
        <v>-13424962.860216985</v>
      </c>
      <c r="S57" s="118">
        <f t="shared" ca="1" si="16"/>
        <v>-13424962.860216992</v>
      </c>
      <c r="T57" s="118">
        <f t="shared" ca="1" si="16"/>
        <v>-12037393.525774356</v>
      </c>
      <c r="U57" s="118">
        <f t="shared" ca="1" si="16"/>
        <v>-9649193.2016060818</v>
      </c>
      <c r="V57" s="118">
        <f t="shared" ca="1" si="16"/>
        <v>-6935383.4096287396</v>
      </c>
      <c r="W57" s="118">
        <f t="shared" ca="1" si="16"/>
        <v>-4484620.5351245329</v>
      </c>
      <c r="X57" s="118">
        <f t="shared" ca="1" si="16"/>
        <v>-2575333.4763964075</v>
      </c>
      <c r="Y57" s="118">
        <f t="shared" ca="1" si="16"/>
        <v>-2674378.8667351124</v>
      </c>
      <c r="Z57" s="118">
        <f t="shared" ca="1" si="16"/>
        <v>-1971605.0327535064</v>
      </c>
      <c r="AA57" s="118">
        <f t="shared" ca="1" si="16"/>
        <v>-4206318.4667642731</v>
      </c>
      <c r="AB57" s="118">
        <f t="shared" ca="1" si="16"/>
        <v>0</v>
      </c>
      <c r="AC57" s="118">
        <f t="shared" ca="1" si="16"/>
        <v>0</v>
      </c>
      <c r="AD57" s="118">
        <f t="shared" ca="1" si="16"/>
        <v>0</v>
      </c>
      <c r="AE57" s="118">
        <f t="shared" ca="1" si="16"/>
        <v>0</v>
      </c>
      <c r="AF57" s="118">
        <f t="shared" ca="1" si="16"/>
        <v>0</v>
      </c>
      <c r="AG57" s="118">
        <f t="shared" ca="1" si="16"/>
        <v>0</v>
      </c>
      <c r="AH57" s="118">
        <f t="shared" ca="1" si="16"/>
        <v>0</v>
      </c>
      <c r="AI57" s="118">
        <f t="shared" ca="1" si="16"/>
        <v>0</v>
      </c>
      <c r="AJ57" s="118">
        <f t="shared" ca="1" si="16"/>
        <v>0</v>
      </c>
      <c r="AK57" s="118">
        <f t="shared" ca="1" si="16"/>
        <v>0</v>
      </c>
      <c r="AL57" s="118">
        <f t="shared" ca="1" si="16"/>
        <v>0</v>
      </c>
      <c r="AM57" s="118">
        <f t="shared" ca="1" si="16"/>
        <v>0</v>
      </c>
      <c r="AN57" s="118">
        <f t="shared" ca="1" si="16"/>
        <v>0</v>
      </c>
      <c r="AO57" s="118">
        <f t="shared" ca="1" si="16"/>
        <v>0</v>
      </c>
      <c r="AP57" s="118">
        <f t="shared" ca="1" si="16"/>
        <v>0</v>
      </c>
      <c r="AQ57" s="118">
        <f t="shared" ca="1" si="16"/>
        <v>0</v>
      </c>
      <c r="AR57" s="118">
        <f t="shared" ca="1" si="16"/>
        <v>0</v>
      </c>
      <c r="AS57" s="118">
        <f t="shared" ca="1" si="16"/>
        <v>0</v>
      </c>
      <c r="AT57" s="118">
        <f t="shared" ca="1" si="16"/>
        <v>0</v>
      </c>
      <c r="AU57" s="118">
        <f t="shared" ca="1" si="16"/>
        <v>0</v>
      </c>
      <c r="AV57" s="118">
        <f t="shared" ca="1" si="16"/>
        <v>0</v>
      </c>
      <c r="AW57" s="118">
        <f t="shared" ca="1" si="16"/>
        <v>0</v>
      </c>
      <c r="AX57" s="118">
        <f t="shared" ca="1" si="16"/>
        <v>0</v>
      </c>
      <c r="AY57" s="118">
        <f t="shared" ca="1" si="16"/>
        <v>0</v>
      </c>
      <c r="AZ57" s="118">
        <f t="shared" ca="1" si="16"/>
        <v>0</v>
      </c>
      <c r="BA57" s="118">
        <f t="shared" ca="1" si="16"/>
        <v>0</v>
      </c>
      <c r="BB57" s="118">
        <f t="shared" ca="1" si="16"/>
        <v>0</v>
      </c>
      <c r="BC57" s="118">
        <f t="shared" ca="1" si="16"/>
        <v>0</v>
      </c>
      <c r="BD57" s="118">
        <f t="shared" ca="1" si="16"/>
        <v>0</v>
      </c>
      <c r="BE57" s="118">
        <f t="shared" ca="1" si="16"/>
        <v>0</v>
      </c>
      <c r="BF57" s="118">
        <f t="shared" ca="1" si="16"/>
        <v>0</v>
      </c>
      <c r="BG57" s="118">
        <f t="shared" ca="1" si="16"/>
        <v>0</v>
      </c>
      <c r="BH57" s="118">
        <f t="shared" ca="1" si="16"/>
        <v>0</v>
      </c>
      <c r="BI57" s="118">
        <f t="shared" ca="1" si="16"/>
        <v>0</v>
      </c>
      <c r="BJ57" s="118">
        <f t="shared" ca="1" si="16"/>
        <v>0</v>
      </c>
      <c r="BK57" s="118">
        <f t="shared" ca="1" si="16"/>
        <v>0</v>
      </c>
      <c r="BL57" s="118">
        <f t="shared" ca="1" si="16"/>
        <v>0</v>
      </c>
      <c r="BM57" s="118">
        <f t="shared" ca="1" si="16"/>
        <v>0</v>
      </c>
      <c r="BN57" s="118">
        <f t="shared" ca="1" si="16"/>
        <v>0</v>
      </c>
      <c r="BO57" s="118">
        <f t="shared" ca="1" si="16"/>
        <v>0</v>
      </c>
      <c r="BP57" s="118">
        <f t="shared" ca="1" si="16"/>
        <v>0</v>
      </c>
      <c r="BQ57" s="118">
        <f t="shared" ca="1" si="16"/>
        <v>0</v>
      </c>
      <c r="BR57" s="118">
        <f t="shared" ref="BR57:CS57" ca="1" si="17">SUM(BR49:BR56)</f>
        <v>0</v>
      </c>
      <c r="BS57" s="118">
        <f t="shared" ca="1" si="17"/>
        <v>0</v>
      </c>
      <c r="BT57" s="118">
        <f t="shared" ca="1" si="17"/>
        <v>0</v>
      </c>
      <c r="BU57" s="118">
        <f t="shared" ca="1" si="17"/>
        <v>0</v>
      </c>
      <c r="BV57" s="118">
        <f t="shared" ca="1" si="17"/>
        <v>0</v>
      </c>
      <c r="BW57" s="118">
        <f t="shared" ca="1" si="17"/>
        <v>0</v>
      </c>
      <c r="BX57" s="118">
        <f t="shared" ca="1" si="17"/>
        <v>0</v>
      </c>
      <c r="BY57" s="118">
        <f t="shared" ca="1" si="17"/>
        <v>0</v>
      </c>
      <c r="BZ57" s="118">
        <f t="shared" ca="1" si="17"/>
        <v>0</v>
      </c>
      <c r="CA57" s="118">
        <f t="shared" ca="1" si="17"/>
        <v>0</v>
      </c>
      <c r="CB57" s="118">
        <f t="shared" ca="1" si="17"/>
        <v>0</v>
      </c>
      <c r="CC57" s="118">
        <f t="shared" ca="1" si="17"/>
        <v>0</v>
      </c>
      <c r="CD57" s="118">
        <f t="shared" ca="1" si="17"/>
        <v>0</v>
      </c>
      <c r="CE57" s="118">
        <f t="shared" ca="1" si="17"/>
        <v>0</v>
      </c>
      <c r="CF57" s="118">
        <f t="shared" ca="1" si="17"/>
        <v>0</v>
      </c>
      <c r="CG57" s="118">
        <f t="shared" ca="1" si="17"/>
        <v>0</v>
      </c>
      <c r="CH57" s="118">
        <f t="shared" ca="1" si="17"/>
        <v>0</v>
      </c>
      <c r="CI57" s="118">
        <f t="shared" ca="1" si="17"/>
        <v>0</v>
      </c>
      <c r="CJ57" s="118">
        <f t="shared" ca="1" si="17"/>
        <v>0</v>
      </c>
      <c r="CK57" s="118">
        <f t="shared" ca="1" si="17"/>
        <v>0</v>
      </c>
      <c r="CL57" s="118">
        <f t="shared" ca="1" si="17"/>
        <v>0</v>
      </c>
      <c r="CM57" s="118">
        <f t="shared" ca="1" si="17"/>
        <v>0</v>
      </c>
      <c r="CN57" s="118">
        <f t="shared" ca="1" si="17"/>
        <v>0</v>
      </c>
      <c r="CO57" s="118">
        <f t="shared" ca="1" si="17"/>
        <v>0</v>
      </c>
      <c r="CP57" s="118">
        <f t="shared" si="17"/>
        <v>0</v>
      </c>
      <c r="CQ57" s="118">
        <f t="shared" si="17"/>
        <v>0</v>
      </c>
      <c r="CR57" s="118">
        <f t="shared" si="17"/>
        <v>0</v>
      </c>
      <c r="CS57" s="118">
        <f t="shared" si="17"/>
        <v>0</v>
      </c>
    </row>
    <row r="59" spans="1:97" s="15" customFormat="1" ht="19.5" thickBot="1" x14ac:dyDescent="0.35">
      <c r="B59" s="16" t="s">
        <v>278</v>
      </c>
      <c r="C59" s="39"/>
    </row>
    <row r="61" spans="1:97" x14ac:dyDescent="0.25">
      <c r="B61" s="1" t="s">
        <v>147</v>
      </c>
      <c r="E61" s="1">
        <f ca="1">'Dev Cost Schedule'!K125</f>
        <v>81195377.546101555</v>
      </c>
      <c r="F61" s="1">
        <f ca="1">'Dev Cost Schedule'!L125</f>
        <v>81195377.546101555</v>
      </c>
      <c r="G61" s="1">
        <f ca="1">'Dev Cost Schedule'!M125</f>
        <v>81195377.546101555</v>
      </c>
      <c r="H61" s="1">
        <f ca="1">'Dev Cost Schedule'!N125</f>
        <v>81195377.546101555</v>
      </c>
      <c r="I61" s="1">
        <f ca="1">'Dev Cost Schedule'!O125</f>
        <v>81195377.546101555</v>
      </c>
      <c r="J61" s="1">
        <f ca="1">'Dev Cost Schedule'!P125</f>
        <v>81195377.546101555</v>
      </c>
      <c r="K61" s="1">
        <f ca="1">'Dev Cost Schedule'!Q125</f>
        <v>81195377.546101555</v>
      </c>
      <c r="L61" s="1">
        <f ca="1">'Dev Cost Schedule'!R125</f>
        <v>81195377.546101555</v>
      </c>
      <c r="M61" s="1">
        <f ca="1">'Dev Cost Schedule'!S125</f>
        <v>81195377.546101555</v>
      </c>
      <c r="N61" s="1">
        <f ca="1">'Dev Cost Schedule'!T125</f>
        <v>81195377.546101555</v>
      </c>
      <c r="O61" s="1">
        <f ca="1">'Dev Cost Schedule'!U125</f>
        <v>81195377.546101555</v>
      </c>
      <c r="P61" s="1">
        <f ca="1">'Dev Cost Schedule'!V125</f>
        <v>81195377.546101555</v>
      </c>
      <c r="Q61" s="1">
        <f ca="1">'Dev Cost Schedule'!W125</f>
        <v>81195377.546101555</v>
      </c>
      <c r="R61" s="1">
        <f ca="1">'Dev Cost Schedule'!X125</f>
        <v>71384152.23521699</v>
      </c>
      <c r="S61" s="1">
        <f ca="1">'Dev Cost Schedule'!Y125</f>
        <v>57959189.375000007</v>
      </c>
      <c r="T61" s="1">
        <f ca="1">'Dev Cost Schedule'!Z125</f>
        <v>44534226.514783017</v>
      </c>
      <c r="U61" s="1">
        <f ca="1">'Dev Cost Schedule'!AA125</f>
        <v>32496832.989008661</v>
      </c>
      <c r="V61" s="1">
        <f ca="1">'Dev Cost Schedule'!AB125</f>
        <v>22847639.787402578</v>
      </c>
      <c r="W61" s="1">
        <f ca="1">'Dev Cost Schedule'!AC125</f>
        <v>15912256.377773838</v>
      </c>
      <c r="X61" s="1">
        <f ca="1">'Dev Cost Schedule'!AD125</f>
        <v>11427635.842649305</v>
      </c>
      <c r="Y61" s="1">
        <f ca="1">'Dev Cost Schedule'!AE125</f>
        <v>8852302.3662528973</v>
      </c>
      <c r="Z61" s="1">
        <f ca="1">'Dev Cost Schedule'!AF125</f>
        <v>6177923.4995177854</v>
      </c>
      <c r="AA61" s="1">
        <f ca="1">'Dev Cost Schedule'!AG125</f>
        <v>4206318.4667642787</v>
      </c>
      <c r="AB61" s="1">
        <f ca="1">'Dev Cost Schedule'!AH125</f>
        <v>0</v>
      </c>
      <c r="AC61" s="1">
        <f ca="1">'Dev Cost Schedule'!AI125</f>
        <v>0</v>
      </c>
      <c r="AD61" s="1">
        <f ca="1">'Dev Cost Schedule'!AJ125</f>
        <v>0</v>
      </c>
      <c r="AE61" s="1">
        <f ca="1">'Dev Cost Schedule'!AK125</f>
        <v>0</v>
      </c>
      <c r="AF61" s="1">
        <f ca="1">'Dev Cost Schedule'!AL125</f>
        <v>0</v>
      </c>
      <c r="AG61" s="1">
        <f ca="1">'Dev Cost Schedule'!AM125</f>
        <v>0</v>
      </c>
      <c r="AH61" s="1">
        <f ca="1">'Dev Cost Schedule'!AN125</f>
        <v>0</v>
      </c>
      <c r="AI61" s="1">
        <f ca="1">'Dev Cost Schedule'!AO125</f>
        <v>0</v>
      </c>
      <c r="AJ61" s="1">
        <f ca="1">'Dev Cost Schedule'!AP125</f>
        <v>0</v>
      </c>
      <c r="AK61" s="1">
        <f ca="1">'Dev Cost Schedule'!AQ125</f>
        <v>0</v>
      </c>
      <c r="AL61" s="1">
        <f ca="1">'Dev Cost Schedule'!AR125</f>
        <v>0</v>
      </c>
      <c r="AM61" s="1">
        <f ca="1">'Dev Cost Schedule'!AS125</f>
        <v>0</v>
      </c>
      <c r="AN61" s="1">
        <f ca="1">'Dev Cost Schedule'!AT125</f>
        <v>0</v>
      </c>
      <c r="AO61" s="1">
        <f ca="1">'Dev Cost Schedule'!AU125</f>
        <v>0</v>
      </c>
      <c r="AP61" s="1">
        <f ca="1">'Dev Cost Schedule'!AV125</f>
        <v>0</v>
      </c>
      <c r="AQ61" s="1">
        <f ca="1">'Dev Cost Schedule'!AW125</f>
        <v>0</v>
      </c>
      <c r="AR61" s="1">
        <f ca="1">'Dev Cost Schedule'!AX125</f>
        <v>0</v>
      </c>
      <c r="AS61" s="1">
        <f ca="1">'Dev Cost Schedule'!AY125</f>
        <v>0</v>
      </c>
      <c r="AT61" s="1">
        <f ca="1">'Dev Cost Schedule'!AZ125</f>
        <v>0</v>
      </c>
      <c r="AU61" s="1">
        <f ca="1">'Dev Cost Schedule'!BA125</f>
        <v>0</v>
      </c>
      <c r="AV61" s="1">
        <f ca="1">'Dev Cost Schedule'!BB125</f>
        <v>0</v>
      </c>
      <c r="AW61" s="1">
        <f ca="1">'Dev Cost Schedule'!BC125</f>
        <v>0</v>
      </c>
      <c r="AX61" s="1">
        <f ca="1">'Dev Cost Schedule'!BD125</f>
        <v>0</v>
      </c>
      <c r="AY61" s="1">
        <f ca="1">'Dev Cost Schedule'!BE125</f>
        <v>0</v>
      </c>
      <c r="AZ61" s="1">
        <f ca="1">'Dev Cost Schedule'!BF125</f>
        <v>0</v>
      </c>
      <c r="BA61" s="1">
        <f ca="1">'Dev Cost Schedule'!BG125</f>
        <v>0</v>
      </c>
      <c r="BB61" s="1">
        <f ca="1">'Dev Cost Schedule'!BH125</f>
        <v>0</v>
      </c>
      <c r="BC61" s="1">
        <f ca="1">'Dev Cost Schedule'!BI125</f>
        <v>0</v>
      </c>
      <c r="BD61" s="1">
        <f ca="1">'Dev Cost Schedule'!BJ125</f>
        <v>0</v>
      </c>
      <c r="BE61" s="1">
        <f ca="1">'Dev Cost Schedule'!BK125</f>
        <v>0</v>
      </c>
      <c r="BF61" s="1">
        <f ca="1">'Dev Cost Schedule'!BL125</f>
        <v>0</v>
      </c>
      <c r="BG61" s="1">
        <f ca="1">'Dev Cost Schedule'!BM125</f>
        <v>0</v>
      </c>
      <c r="BH61" s="1">
        <f ca="1">'Dev Cost Schedule'!BN125</f>
        <v>0</v>
      </c>
      <c r="BI61" s="1">
        <f ca="1">'Dev Cost Schedule'!BO125</f>
        <v>0</v>
      </c>
      <c r="BJ61" s="1">
        <f ca="1">'Dev Cost Schedule'!BP125</f>
        <v>0</v>
      </c>
      <c r="BK61" s="1">
        <f ca="1">'Dev Cost Schedule'!BQ125</f>
        <v>0</v>
      </c>
      <c r="BL61" s="1">
        <f ca="1">'Dev Cost Schedule'!BR125</f>
        <v>0</v>
      </c>
      <c r="BM61" s="1">
        <f ca="1">'Dev Cost Schedule'!BS125</f>
        <v>0</v>
      </c>
      <c r="BN61" s="1">
        <f ca="1">'Dev Cost Schedule'!BT125</f>
        <v>0</v>
      </c>
      <c r="BO61" s="1">
        <f ca="1">'Dev Cost Schedule'!BU125</f>
        <v>0</v>
      </c>
      <c r="BP61" s="1">
        <f ca="1">'Dev Cost Schedule'!BV125</f>
        <v>0</v>
      </c>
      <c r="BQ61" s="1">
        <f ca="1">'Dev Cost Schedule'!BW125</f>
        <v>0</v>
      </c>
      <c r="BR61" s="1">
        <f ca="1">'Dev Cost Schedule'!BX125</f>
        <v>0</v>
      </c>
      <c r="BS61" s="1">
        <f ca="1">'Dev Cost Schedule'!BY125</f>
        <v>0</v>
      </c>
      <c r="BT61" s="1">
        <f ca="1">'Dev Cost Schedule'!BZ125</f>
        <v>0</v>
      </c>
      <c r="BU61" s="1">
        <f ca="1">'Dev Cost Schedule'!CA125</f>
        <v>0</v>
      </c>
      <c r="BV61" s="1">
        <f ca="1">'Dev Cost Schedule'!CB125</f>
        <v>0</v>
      </c>
      <c r="BW61" s="1">
        <f ca="1">'Dev Cost Schedule'!CC125</f>
        <v>0</v>
      </c>
      <c r="BX61" s="1">
        <f ca="1">'Dev Cost Schedule'!CD125</f>
        <v>0</v>
      </c>
      <c r="BY61" s="1">
        <f ca="1">'Dev Cost Schedule'!CE125</f>
        <v>0</v>
      </c>
      <c r="BZ61" s="1">
        <f ca="1">'Dev Cost Schedule'!CF125</f>
        <v>0</v>
      </c>
      <c r="CA61" s="1">
        <f ca="1">'Dev Cost Schedule'!CG125</f>
        <v>0</v>
      </c>
      <c r="CB61" s="1">
        <f ca="1">'Dev Cost Schedule'!CH125</f>
        <v>0</v>
      </c>
      <c r="CC61" s="1">
        <f ca="1">'Dev Cost Schedule'!CI125</f>
        <v>0</v>
      </c>
      <c r="CD61" s="1">
        <f ca="1">'Dev Cost Schedule'!CJ125</f>
        <v>0</v>
      </c>
      <c r="CE61" s="1">
        <f ca="1">'Dev Cost Schedule'!CK125</f>
        <v>0</v>
      </c>
      <c r="CF61" s="1">
        <f ca="1">'Dev Cost Schedule'!CL125</f>
        <v>0</v>
      </c>
      <c r="CG61" s="1">
        <f ca="1">'Dev Cost Schedule'!CM125</f>
        <v>0</v>
      </c>
      <c r="CH61" s="1">
        <f ca="1">'Dev Cost Schedule'!CN125</f>
        <v>0</v>
      </c>
      <c r="CI61" s="1">
        <f ca="1">'Dev Cost Schedule'!CO125</f>
        <v>0</v>
      </c>
      <c r="CJ61" s="1">
        <f ca="1">'Dev Cost Schedule'!CP125</f>
        <v>0</v>
      </c>
      <c r="CK61" s="1">
        <f ca="1">'Dev Cost Schedule'!CQ125</f>
        <v>0</v>
      </c>
      <c r="CL61" s="1">
        <f ca="1">'Dev Cost Schedule'!CR125</f>
        <v>0</v>
      </c>
      <c r="CM61" s="1">
        <f ca="1">'Dev Cost Schedule'!CS125</f>
        <v>0</v>
      </c>
      <c r="CN61" s="1">
        <f ca="1">'Dev Cost Schedule'!CT125</f>
        <v>0</v>
      </c>
      <c r="CO61" s="1">
        <f ca="1">'Dev Cost Schedule'!CU125</f>
        <v>0</v>
      </c>
      <c r="CP61" s="1">
        <f>'Dev Cost Schedule'!CV125</f>
        <v>0</v>
      </c>
      <c r="CQ61" s="1">
        <f>'Dev Cost Schedule'!CW125</f>
        <v>0</v>
      </c>
      <c r="CR61" s="1">
        <f>'Dev Cost Schedule'!CX125</f>
        <v>0</v>
      </c>
      <c r="CS61" s="1">
        <f>'Dev Cost Schedule'!CY125</f>
        <v>0</v>
      </c>
    </row>
    <row r="62" spans="1:97" x14ac:dyDescent="0.25">
      <c r="B62" s="1" t="s">
        <v>235</v>
      </c>
      <c r="C62" s="1">
        <f ca="1">SUM(E62:CS62)</f>
        <v>81195377.54610157</v>
      </c>
      <c r="E62" s="1">
        <f ca="1">'Dev Cost Schedule'!K126</f>
        <v>0</v>
      </c>
      <c r="F62" s="1">
        <f ca="1">'Dev Cost Schedule'!L126</f>
        <v>0</v>
      </c>
      <c r="G62" s="1">
        <f ca="1">'Dev Cost Schedule'!M126</f>
        <v>0</v>
      </c>
      <c r="H62" s="1">
        <f ca="1">'Dev Cost Schedule'!N126</f>
        <v>0</v>
      </c>
      <c r="I62" s="1">
        <f ca="1">'Dev Cost Schedule'!O126</f>
        <v>0</v>
      </c>
      <c r="J62" s="1">
        <f ca="1">'Dev Cost Schedule'!P126</f>
        <v>0</v>
      </c>
      <c r="K62" s="1">
        <f ca="1">'Dev Cost Schedule'!Q126</f>
        <v>0</v>
      </c>
      <c r="L62" s="1">
        <f ca="1">'Dev Cost Schedule'!R126</f>
        <v>0</v>
      </c>
      <c r="M62" s="1">
        <f ca="1">'Dev Cost Schedule'!S126</f>
        <v>0</v>
      </c>
      <c r="N62" s="1">
        <f ca="1">'Dev Cost Schedule'!T126</f>
        <v>0</v>
      </c>
      <c r="O62" s="1">
        <f ca="1">'Dev Cost Schedule'!U126</f>
        <v>0</v>
      </c>
      <c r="P62" s="1">
        <f ca="1">'Dev Cost Schedule'!V126</f>
        <v>0</v>
      </c>
      <c r="Q62" s="1">
        <f ca="1">'Dev Cost Schedule'!W126</f>
        <v>9811225.3108845707</v>
      </c>
      <c r="R62" s="1">
        <f ca="1">'Dev Cost Schedule'!X126</f>
        <v>13424962.860216985</v>
      </c>
      <c r="S62" s="1">
        <f ca="1">'Dev Cost Schedule'!Y126</f>
        <v>13424962.860216992</v>
      </c>
      <c r="T62" s="1">
        <f ca="1">'Dev Cost Schedule'!Z126</f>
        <v>12037393.525774356</v>
      </c>
      <c r="U62" s="1">
        <f ca="1">'Dev Cost Schedule'!AA126</f>
        <v>9649193.2016060818</v>
      </c>
      <c r="V62" s="1">
        <f ca="1">'Dev Cost Schedule'!AB126</f>
        <v>6935383.4096287396</v>
      </c>
      <c r="W62" s="1">
        <f ca="1">'Dev Cost Schedule'!AC126</f>
        <v>4484620.5351245329</v>
      </c>
      <c r="X62" s="1">
        <f ca="1">'Dev Cost Schedule'!AD126</f>
        <v>2575333.4763964075</v>
      </c>
      <c r="Y62" s="1">
        <f ca="1">'Dev Cost Schedule'!AE126</f>
        <v>2674378.8667351124</v>
      </c>
      <c r="Z62" s="1">
        <f ca="1">'Dev Cost Schedule'!AF126</f>
        <v>1971605.0327535064</v>
      </c>
      <c r="AA62" s="1">
        <f ca="1">'Dev Cost Schedule'!AG126</f>
        <v>4206318.4667642731</v>
      </c>
      <c r="AB62" s="1">
        <f ca="1">'Dev Cost Schedule'!AH126</f>
        <v>0</v>
      </c>
      <c r="AC62" s="1">
        <f ca="1">'Dev Cost Schedule'!AI126</f>
        <v>0</v>
      </c>
      <c r="AD62" s="1">
        <f ca="1">'Dev Cost Schedule'!AJ126</f>
        <v>0</v>
      </c>
      <c r="AE62" s="1">
        <f ca="1">'Dev Cost Schedule'!AK126</f>
        <v>0</v>
      </c>
      <c r="AF62" s="1">
        <f ca="1">'Dev Cost Schedule'!AL126</f>
        <v>0</v>
      </c>
      <c r="AG62" s="1">
        <f ca="1">'Dev Cost Schedule'!AM126</f>
        <v>0</v>
      </c>
      <c r="AH62" s="1">
        <f ca="1">'Dev Cost Schedule'!AN126</f>
        <v>0</v>
      </c>
      <c r="AI62" s="1">
        <f ca="1">'Dev Cost Schedule'!AO126</f>
        <v>0</v>
      </c>
      <c r="AJ62" s="1">
        <f ca="1">'Dev Cost Schedule'!AP126</f>
        <v>0</v>
      </c>
      <c r="AK62" s="1">
        <f ca="1">'Dev Cost Schedule'!AQ126</f>
        <v>0</v>
      </c>
      <c r="AL62" s="1">
        <f ca="1">'Dev Cost Schedule'!AR126</f>
        <v>0</v>
      </c>
      <c r="AM62" s="1">
        <f ca="1">'Dev Cost Schedule'!AS126</f>
        <v>0</v>
      </c>
      <c r="AN62" s="1">
        <f ca="1">'Dev Cost Schedule'!AT126</f>
        <v>0</v>
      </c>
      <c r="AO62" s="1">
        <f ca="1">'Dev Cost Schedule'!AU126</f>
        <v>0</v>
      </c>
      <c r="AP62" s="1">
        <f ca="1">'Dev Cost Schedule'!AV126</f>
        <v>0</v>
      </c>
      <c r="AQ62" s="1">
        <f ca="1">'Dev Cost Schedule'!AW126</f>
        <v>0</v>
      </c>
      <c r="AR62" s="1">
        <f ca="1">'Dev Cost Schedule'!AX126</f>
        <v>0</v>
      </c>
      <c r="AS62" s="1">
        <f ca="1">'Dev Cost Schedule'!AY126</f>
        <v>0</v>
      </c>
      <c r="AT62" s="1">
        <f ca="1">'Dev Cost Schedule'!AZ126</f>
        <v>0</v>
      </c>
      <c r="AU62" s="1">
        <f ca="1">'Dev Cost Schedule'!BA126</f>
        <v>0</v>
      </c>
      <c r="AV62" s="1">
        <f ca="1">'Dev Cost Schedule'!BB126</f>
        <v>0</v>
      </c>
      <c r="AW62" s="1">
        <f ca="1">'Dev Cost Schedule'!BC126</f>
        <v>0</v>
      </c>
      <c r="AX62" s="1">
        <f ca="1">'Dev Cost Schedule'!BD126</f>
        <v>0</v>
      </c>
      <c r="AY62" s="1">
        <f ca="1">'Dev Cost Schedule'!BE126</f>
        <v>0</v>
      </c>
      <c r="AZ62" s="1">
        <f ca="1">'Dev Cost Schedule'!BF126</f>
        <v>0</v>
      </c>
      <c r="BA62" s="1">
        <f ca="1">'Dev Cost Schedule'!BG126</f>
        <v>0</v>
      </c>
      <c r="BB62" s="1">
        <f ca="1">'Dev Cost Schedule'!BH126</f>
        <v>0</v>
      </c>
      <c r="BC62" s="1">
        <f ca="1">'Dev Cost Schedule'!BI126</f>
        <v>0</v>
      </c>
      <c r="BD62" s="1">
        <f ca="1">'Dev Cost Schedule'!BJ126</f>
        <v>0</v>
      </c>
      <c r="BE62" s="1">
        <f ca="1">'Dev Cost Schedule'!BK126</f>
        <v>0</v>
      </c>
      <c r="BF62" s="1">
        <f ca="1">'Dev Cost Schedule'!BL126</f>
        <v>0</v>
      </c>
      <c r="BG62" s="1">
        <f ca="1">'Dev Cost Schedule'!BM126</f>
        <v>0</v>
      </c>
      <c r="BH62" s="1">
        <f ca="1">'Dev Cost Schedule'!BN126</f>
        <v>0</v>
      </c>
      <c r="BI62" s="1">
        <f ca="1">'Dev Cost Schedule'!BO126</f>
        <v>0</v>
      </c>
      <c r="BJ62" s="1">
        <f ca="1">'Dev Cost Schedule'!BP126</f>
        <v>0</v>
      </c>
      <c r="BK62" s="1">
        <f ca="1">'Dev Cost Schedule'!BQ126</f>
        <v>0</v>
      </c>
      <c r="BL62" s="1">
        <f ca="1">'Dev Cost Schedule'!BR126</f>
        <v>0</v>
      </c>
      <c r="BM62" s="1">
        <f ca="1">'Dev Cost Schedule'!BS126</f>
        <v>0</v>
      </c>
      <c r="BN62" s="1">
        <f ca="1">'Dev Cost Schedule'!BT126</f>
        <v>0</v>
      </c>
      <c r="BO62" s="1">
        <f ca="1">'Dev Cost Schedule'!BU126</f>
        <v>0</v>
      </c>
      <c r="BP62" s="1">
        <f ca="1">'Dev Cost Schedule'!BV126</f>
        <v>0</v>
      </c>
      <c r="BQ62" s="1">
        <f ca="1">'Dev Cost Schedule'!BW126</f>
        <v>0</v>
      </c>
      <c r="BR62" s="1">
        <f ca="1">'Dev Cost Schedule'!BX126</f>
        <v>0</v>
      </c>
      <c r="BS62" s="1">
        <f ca="1">'Dev Cost Schedule'!BY126</f>
        <v>0</v>
      </c>
      <c r="BT62" s="1">
        <f ca="1">'Dev Cost Schedule'!BZ126</f>
        <v>0</v>
      </c>
      <c r="BU62" s="1">
        <f ca="1">'Dev Cost Schedule'!CA126</f>
        <v>0</v>
      </c>
      <c r="BV62" s="1">
        <f ca="1">'Dev Cost Schedule'!CB126</f>
        <v>0</v>
      </c>
      <c r="BW62" s="1">
        <f ca="1">'Dev Cost Schedule'!CC126</f>
        <v>0</v>
      </c>
      <c r="BX62" s="1">
        <f ca="1">'Dev Cost Schedule'!CD126</f>
        <v>0</v>
      </c>
      <c r="BY62" s="1">
        <f ca="1">'Dev Cost Schedule'!CE126</f>
        <v>0</v>
      </c>
      <c r="BZ62" s="1">
        <f ca="1">'Dev Cost Schedule'!CF126</f>
        <v>0</v>
      </c>
      <c r="CA62" s="1">
        <f ca="1">'Dev Cost Schedule'!CG126</f>
        <v>0</v>
      </c>
      <c r="CB62" s="1">
        <f ca="1">'Dev Cost Schedule'!CH126</f>
        <v>0</v>
      </c>
      <c r="CC62" s="1">
        <f ca="1">'Dev Cost Schedule'!CI126</f>
        <v>0</v>
      </c>
      <c r="CD62" s="1">
        <f ca="1">'Dev Cost Schedule'!CJ126</f>
        <v>0</v>
      </c>
      <c r="CE62" s="1">
        <f ca="1">'Dev Cost Schedule'!CK126</f>
        <v>0</v>
      </c>
      <c r="CF62" s="1">
        <f ca="1">'Dev Cost Schedule'!CL126</f>
        <v>0</v>
      </c>
      <c r="CG62" s="1">
        <f ca="1">'Dev Cost Schedule'!CM126</f>
        <v>0</v>
      </c>
      <c r="CH62" s="1">
        <f ca="1">'Dev Cost Schedule'!CN126</f>
        <v>0</v>
      </c>
      <c r="CI62" s="1">
        <f ca="1">'Dev Cost Schedule'!CO126</f>
        <v>0</v>
      </c>
      <c r="CJ62" s="1">
        <f ca="1">'Dev Cost Schedule'!CP126</f>
        <v>0</v>
      </c>
      <c r="CK62" s="1">
        <f ca="1">'Dev Cost Schedule'!CQ126</f>
        <v>0</v>
      </c>
      <c r="CL62" s="1">
        <f ca="1">'Dev Cost Schedule'!CR126</f>
        <v>0</v>
      </c>
      <c r="CM62" s="1">
        <f ca="1">'Dev Cost Schedule'!CS126</f>
        <v>0</v>
      </c>
      <c r="CN62" s="1">
        <f ca="1">'Dev Cost Schedule'!CT126</f>
        <v>0</v>
      </c>
      <c r="CO62" s="1">
        <f ca="1">'Dev Cost Schedule'!CU126</f>
        <v>0</v>
      </c>
      <c r="CP62" s="1">
        <f>'Dev Cost Schedule'!CV126</f>
        <v>0</v>
      </c>
      <c r="CQ62" s="1">
        <f>'Dev Cost Schedule'!CW126</f>
        <v>0</v>
      </c>
      <c r="CR62" s="1">
        <f>'Dev Cost Schedule'!CX126</f>
        <v>0</v>
      </c>
      <c r="CS62" s="1">
        <f>'Dev Cost Schedule'!CY126</f>
        <v>0</v>
      </c>
    </row>
    <row r="63" spans="1:97" x14ac:dyDescent="0.25">
      <c r="B63" s="1" t="s">
        <v>230</v>
      </c>
      <c r="E63" s="1">
        <f ca="1">'Dev Cost Schedule'!K127</f>
        <v>81195377.546101555</v>
      </c>
      <c r="F63" s="1">
        <f ca="1">'Dev Cost Schedule'!L127</f>
        <v>81195377.546101555</v>
      </c>
      <c r="G63" s="1">
        <f ca="1">'Dev Cost Schedule'!M127</f>
        <v>81195377.546101555</v>
      </c>
      <c r="H63" s="1">
        <f ca="1">'Dev Cost Schedule'!N127</f>
        <v>81195377.546101555</v>
      </c>
      <c r="I63" s="1">
        <f ca="1">'Dev Cost Schedule'!O127</f>
        <v>81195377.546101555</v>
      </c>
      <c r="J63" s="1">
        <f ca="1">'Dev Cost Schedule'!P127</f>
        <v>81195377.546101555</v>
      </c>
      <c r="K63" s="1">
        <f ca="1">'Dev Cost Schedule'!Q127</f>
        <v>81195377.546101555</v>
      </c>
      <c r="L63" s="1">
        <f ca="1">'Dev Cost Schedule'!R127</f>
        <v>81195377.546101555</v>
      </c>
      <c r="M63" s="1">
        <f ca="1">'Dev Cost Schedule'!S127</f>
        <v>81195377.546101555</v>
      </c>
      <c r="N63" s="1">
        <f ca="1">'Dev Cost Schedule'!T127</f>
        <v>81195377.546101555</v>
      </c>
      <c r="O63" s="1">
        <f ca="1">'Dev Cost Schedule'!U127</f>
        <v>81195377.546101555</v>
      </c>
      <c r="P63" s="1">
        <f ca="1">'Dev Cost Schedule'!V127</f>
        <v>81195377.546101555</v>
      </c>
      <c r="Q63" s="1">
        <f ca="1">'Dev Cost Schedule'!W127</f>
        <v>71384152.23521699</v>
      </c>
      <c r="R63" s="1">
        <f ca="1">'Dev Cost Schedule'!X127</f>
        <v>57959189.375000007</v>
      </c>
      <c r="S63" s="1">
        <f ca="1">'Dev Cost Schedule'!Y127</f>
        <v>44534226.514783017</v>
      </c>
      <c r="T63" s="1">
        <f ca="1">'Dev Cost Schedule'!Z127</f>
        <v>32496832.989008661</v>
      </c>
      <c r="U63" s="1">
        <f ca="1">'Dev Cost Schedule'!AA127</f>
        <v>22847639.787402578</v>
      </c>
      <c r="V63" s="1">
        <f ca="1">'Dev Cost Schedule'!AB127</f>
        <v>15912256.377773838</v>
      </c>
      <c r="W63" s="1">
        <f ca="1">'Dev Cost Schedule'!AC127</f>
        <v>11427635.842649305</v>
      </c>
      <c r="X63" s="1">
        <f ca="1">'Dev Cost Schedule'!AD127</f>
        <v>8852302.3662528973</v>
      </c>
      <c r="Y63" s="1">
        <f ca="1">'Dev Cost Schedule'!AE127</f>
        <v>6177923.4995177854</v>
      </c>
      <c r="Z63" s="1">
        <f ca="1">'Dev Cost Schedule'!AF127</f>
        <v>4206318.4667642787</v>
      </c>
      <c r="AA63" s="1">
        <f ca="1">'Dev Cost Schedule'!AG127</f>
        <v>0</v>
      </c>
      <c r="AB63" s="1">
        <f ca="1">'Dev Cost Schedule'!AH127</f>
        <v>0</v>
      </c>
      <c r="AC63" s="1">
        <f ca="1">'Dev Cost Schedule'!AI127</f>
        <v>0</v>
      </c>
      <c r="AD63" s="1">
        <f ca="1">'Dev Cost Schedule'!AJ127</f>
        <v>0</v>
      </c>
      <c r="AE63" s="1">
        <f ca="1">'Dev Cost Schedule'!AK127</f>
        <v>0</v>
      </c>
      <c r="AF63" s="1">
        <f ca="1">'Dev Cost Schedule'!AL127</f>
        <v>0</v>
      </c>
      <c r="AG63" s="1">
        <f ca="1">'Dev Cost Schedule'!AM127</f>
        <v>0</v>
      </c>
      <c r="AH63" s="1">
        <f ca="1">'Dev Cost Schedule'!AN127</f>
        <v>0</v>
      </c>
      <c r="AI63" s="1">
        <f ca="1">'Dev Cost Schedule'!AO127</f>
        <v>0</v>
      </c>
      <c r="AJ63" s="1">
        <f ca="1">'Dev Cost Schedule'!AP127</f>
        <v>0</v>
      </c>
      <c r="AK63" s="1">
        <f ca="1">'Dev Cost Schedule'!AQ127</f>
        <v>0</v>
      </c>
      <c r="AL63" s="1">
        <f ca="1">'Dev Cost Schedule'!AR127</f>
        <v>0</v>
      </c>
      <c r="AM63" s="1">
        <f ca="1">'Dev Cost Schedule'!AS127</f>
        <v>0</v>
      </c>
      <c r="AN63" s="1">
        <f ca="1">'Dev Cost Schedule'!AT127</f>
        <v>0</v>
      </c>
      <c r="AO63" s="1">
        <f ca="1">'Dev Cost Schedule'!AU127</f>
        <v>0</v>
      </c>
      <c r="AP63" s="1">
        <f ca="1">'Dev Cost Schedule'!AV127</f>
        <v>0</v>
      </c>
      <c r="AQ63" s="1">
        <f ca="1">'Dev Cost Schedule'!AW127</f>
        <v>0</v>
      </c>
      <c r="AR63" s="1">
        <f ca="1">'Dev Cost Schedule'!AX127</f>
        <v>0</v>
      </c>
      <c r="AS63" s="1">
        <f ca="1">'Dev Cost Schedule'!AY127</f>
        <v>0</v>
      </c>
      <c r="AT63" s="1">
        <f ca="1">'Dev Cost Schedule'!AZ127</f>
        <v>0</v>
      </c>
      <c r="AU63" s="1">
        <f ca="1">'Dev Cost Schedule'!BA127</f>
        <v>0</v>
      </c>
      <c r="AV63" s="1">
        <f ca="1">'Dev Cost Schedule'!BB127</f>
        <v>0</v>
      </c>
      <c r="AW63" s="1">
        <f ca="1">'Dev Cost Schedule'!BC127</f>
        <v>0</v>
      </c>
      <c r="AX63" s="1">
        <f ca="1">'Dev Cost Schedule'!BD127</f>
        <v>0</v>
      </c>
      <c r="AY63" s="1">
        <f ca="1">'Dev Cost Schedule'!BE127</f>
        <v>0</v>
      </c>
      <c r="AZ63" s="1">
        <f ca="1">'Dev Cost Schedule'!BF127</f>
        <v>0</v>
      </c>
      <c r="BA63" s="1">
        <f ca="1">'Dev Cost Schedule'!BG127</f>
        <v>0</v>
      </c>
      <c r="BB63" s="1">
        <f ca="1">'Dev Cost Schedule'!BH127</f>
        <v>0</v>
      </c>
      <c r="BC63" s="1">
        <f ca="1">'Dev Cost Schedule'!BI127</f>
        <v>0</v>
      </c>
      <c r="BD63" s="1">
        <f ca="1">'Dev Cost Schedule'!BJ127</f>
        <v>0</v>
      </c>
      <c r="BE63" s="1">
        <f ca="1">'Dev Cost Schedule'!BK127</f>
        <v>0</v>
      </c>
      <c r="BF63" s="1">
        <f ca="1">'Dev Cost Schedule'!BL127</f>
        <v>0</v>
      </c>
      <c r="BG63" s="1">
        <f ca="1">'Dev Cost Schedule'!BM127</f>
        <v>0</v>
      </c>
      <c r="BH63" s="1">
        <f ca="1">'Dev Cost Schedule'!BN127</f>
        <v>0</v>
      </c>
      <c r="BI63" s="1">
        <f ca="1">'Dev Cost Schedule'!BO127</f>
        <v>0</v>
      </c>
      <c r="BJ63" s="1">
        <f ca="1">'Dev Cost Schedule'!BP127</f>
        <v>0</v>
      </c>
      <c r="BK63" s="1">
        <f ca="1">'Dev Cost Schedule'!BQ127</f>
        <v>0</v>
      </c>
      <c r="BL63" s="1">
        <f ca="1">'Dev Cost Schedule'!BR127</f>
        <v>0</v>
      </c>
      <c r="BM63" s="1">
        <f ca="1">'Dev Cost Schedule'!BS127</f>
        <v>0</v>
      </c>
      <c r="BN63" s="1">
        <f ca="1">'Dev Cost Schedule'!BT127</f>
        <v>0</v>
      </c>
      <c r="BO63" s="1">
        <f ca="1">'Dev Cost Schedule'!BU127</f>
        <v>0</v>
      </c>
      <c r="BP63" s="1">
        <f ca="1">'Dev Cost Schedule'!BV127</f>
        <v>0</v>
      </c>
      <c r="BQ63" s="1">
        <f ca="1">'Dev Cost Schedule'!BW127</f>
        <v>0</v>
      </c>
      <c r="BR63" s="1">
        <f ca="1">'Dev Cost Schedule'!BX127</f>
        <v>0</v>
      </c>
      <c r="BS63" s="1">
        <f ca="1">'Dev Cost Schedule'!BY127</f>
        <v>0</v>
      </c>
      <c r="BT63" s="1">
        <f ca="1">'Dev Cost Schedule'!BZ127</f>
        <v>0</v>
      </c>
      <c r="BU63" s="1">
        <f ca="1">'Dev Cost Schedule'!CA127</f>
        <v>0</v>
      </c>
      <c r="BV63" s="1">
        <f ca="1">'Dev Cost Schedule'!CB127</f>
        <v>0</v>
      </c>
      <c r="BW63" s="1">
        <f ca="1">'Dev Cost Schedule'!CC127</f>
        <v>0</v>
      </c>
      <c r="BX63" s="1">
        <f ca="1">'Dev Cost Schedule'!CD127</f>
        <v>0</v>
      </c>
      <c r="BY63" s="1">
        <f ca="1">'Dev Cost Schedule'!CE127</f>
        <v>0</v>
      </c>
      <c r="BZ63" s="1">
        <f ca="1">'Dev Cost Schedule'!CF127</f>
        <v>0</v>
      </c>
      <c r="CA63" s="1">
        <f ca="1">'Dev Cost Schedule'!CG127</f>
        <v>0</v>
      </c>
      <c r="CB63" s="1">
        <f ca="1">'Dev Cost Schedule'!CH127</f>
        <v>0</v>
      </c>
      <c r="CC63" s="1">
        <f ca="1">'Dev Cost Schedule'!CI127</f>
        <v>0</v>
      </c>
      <c r="CD63" s="1">
        <f ca="1">'Dev Cost Schedule'!CJ127</f>
        <v>0</v>
      </c>
      <c r="CE63" s="1">
        <f ca="1">'Dev Cost Schedule'!CK127</f>
        <v>0</v>
      </c>
      <c r="CF63" s="1">
        <f ca="1">'Dev Cost Schedule'!CL127</f>
        <v>0</v>
      </c>
      <c r="CG63" s="1">
        <f ca="1">'Dev Cost Schedule'!CM127</f>
        <v>0</v>
      </c>
      <c r="CH63" s="1">
        <f ca="1">'Dev Cost Schedule'!CN127</f>
        <v>0</v>
      </c>
      <c r="CI63" s="1">
        <f ca="1">'Dev Cost Schedule'!CO127</f>
        <v>0</v>
      </c>
      <c r="CJ63" s="1">
        <f ca="1">'Dev Cost Schedule'!CP127</f>
        <v>0</v>
      </c>
      <c r="CK63" s="1">
        <f ca="1">'Dev Cost Schedule'!CQ127</f>
        <v>0</v>
      </c>
      <c r="CL63" s="1">
        <f ca="1">'Dev Cost Schedule'!CR127</f>
        <v>0</v>
      </c>
      <c r="CM63" s="1">
        <f ca="1">'Dev Cost Schedule'!CS127</f>
        <v>0</v>
      </c>
      <c r="CN63" s="1">
        <f ca="1">'Dev Cost Schedule'!CT127</f>
        <v>0</v>
      </c>
      <c r="CO63" s="1">
        <f ca="1">'Dev Cost Schedule'!CU127</f>
        <v>0</v>
      </c>
      <c r="CP63" s="1">
        <f>'Dev Cost Schedule'!CV127</f>
        <v>0</v>
      </c>
      <c r="CQ63" s="1">
        <f>'Dev Cost Schedule'!CW127</f>
        <v>0</v>
      </c>
      <c r="CR63" s="1">
        <f>'Dev Cost Schedule'!CX127</f>
        <v>0</v>
      </c>
      <c r="CS63" s="1">
        <f>'Dev Cost Schedule'!CY127</f>
        <v>0</v>
      </c>
    </row>
    <row r="64" spans="1:97" x14ac:dyDescent="0.25">
      <c r="B64" s="1" t="s">
        <v>232</v>
      </c>
      <c r="E64" s="1">
        <f ca="1">'Dev Cost Schedule'!K128</f>
        <v>0</v>
      </c>
      <c r="F64" s="1">
        <f ca="1">'Dev Cost Schedule'!L128</f>
        <v>0</v>
      </c>
      <c r="G64" s="1">
        <f ca="1">'Dev Cost Schedule'!M128</f>
        <v>0</v>
      </c>
      <c r="H64" s="1">
        <f ca="1">'Dev Cost Schedule'!N128</f>
        <v>0</v>
      </c>
      <c r="I64" s="1">
        <f ca="1">'Dev Cost Schedule'!O128</f>
        <v>0</v>
      </c>
      <c r="J64" s="1">
        <f ca="1">'Dev Cost Schedule'!P128</f>
        <v>0</v>
      </c>
      <c r="K64" s="1">
        <f ca="1">'Dev Cost Schedule'!Q128</f>
        <v>0</v>
      </c>
      <c r="L64" s="1">
        <f ca="1">'Dev Cost Schedule'!R128</f>
        <v>0</v>
      </c>
      <c r="M64" s="1">
        <f ca="1">'Dev Cost Schedule'!S128</f>
        <v>0</v>
      </c>
      <c r="N64" s="1">
        <f ca="1">'Dev Cost Schedule'!T128</f>
        <v>0</v>
      </c>
      <c r="O64" s="1">
        <f ca="1">'Dev Cost Schedule'!U128</f>
        <v>0</v>
      </c>
      <c r="P64" s="1">
        <f ca="1">'Dev Cost Schedule'!V128</f>
        <v>0</v>
      </c>
      <c r="Q64" s="1">
        <f ca="1">'Dev Cost Schedule'!W128</f>
        <v>9811225.3100000005</v>
      </c>
      <c r="R64" s="1">
        <f ca="1">'Dev Cost Schedule'!X128</f>
        <v>23280061.02</v>
      </c>
      <c r="S64" s="1">
        <f ca="1">'Dev Cost Schedule'!Y128</f>
        <v>36809125.299999997</v>
      </c>
      <c r="T64" s="1">
        <f ca="1">'Dev Cost Schedule'!Z128</f>
        <v>49011118.149999999</v>
      </c>
      <c r="U64" s="1">
        <f ca="1">'Dev Cost Schedule'!AA128</f>
        <v>58879474.32</v>
      </c>
      <c r="V64" s="1">
        <f ca="1">'Dev Cost Schedule'!AB128</f>
        <v>66078149.009999998</v>
      </c>
      <c r="W64" s="1">
        <f ca="1">'Dev Cost Schedule'!AC128</f>
        <v>70858251.129999995</v>
      </c>
      <c r="X64" s="1">
        <f ca="1">'Dev Cost Schedule'!AD128</f>
        <v>73750441.370000005</v>
      </c>
      <c r="Y64" s="1">
        <f ca="1">'Dev Cost Schedule'!AE128</f>
        <v>76754610.010000005</v>
      </c>
      <c r="Z64" s="1">
        <f ca="1">'Dev Cost Schedule'!AF128</f>
        <v>79069438.549999997</v>
      </c>
      <c r="AA64" s="1">
        <f ca="1">'Dev Cost Schedule'!AG128</f>
        <v>83629331.739999995</v>
      </c>
      <c r="AB64" s="1">
        <f ca="1">'Dev Cost Schedule'!AH128</f>
        <v>84003296.930000007</v>
      </c>
      <c r="AC64" s="1">
        <f ca="1">'Dev Cost Schedule'!AI128</f>
        <v>0</v>
      </c>
      <c r="AD64" s="1">
        <f ca="1">'Dev Cost Schedule'!AJ128</f>
        <v>0</v>
      </c>
      <c r="AE64" s="1">
        <f ca="1">'Dev Cost Schedule'!AK128</f>
        <v>0</v>
      </c>
      <c r="AF64" s="1">
        <f ca="1">'Dev Cost Schedule'!AL128</f>
        <v>0</v>
      </c>
      <c r="AG64" s="1">
        <f ca="1">'Dev Cost Schedule'!AM128</f>
        <v>0</v>
      </c>
      <c r="AH64" s="1">
        <f ca="1">'Dev Cost Schedule'!AN128</f>
        <v>0</v>
      </c>
      <c r="AI64" s="1">
        <f ca="1">'Dev Cost Schedule'!AO128</f>
        <v>0</v>
      </c>
      <c r="AJ64" s="1">
        <f ca="1">'Dev Cost Schedule'!AP128</f>
        <v>0</v>
      </c>
      <c r="AK64" s="1">
        <f ca="1">'Dev Cost Schedule'!AQ128</f>
        <v>0</v>
      </c>
      <c r="AL64" s="1">
        <f ca="1">'Dev Cost Schedule'!AR128</f>
        <v>0</v>
      </c>
      <c r="AM64" s="1">
        <f ca="1">'Dev Cost Schedule'!AS128</f>
        <v>0</v>
      </c>
      <c r="AN64" s="1">
        <f ca="1">'Dev Cost Schedule'!AT128</f>
        <v>0</v>
      </c>
      <c r="AO64" s="1">
        <f ca="1">'Dev Cost Schedule'!AU128</f>
        <v>0</v>
      </c>
      <c r="AP64" s="1">
        <f ca="1">'Dev Cost Schedule'!AV128</f>
        <v>0</v>
      </c>
      <c r="AQ64" s="1">
        <f ca="1">'Dev Cost Schedule'!AW128</f>
        <v>0</v>
      </c>
      <c r="AR64" s="1">
        <f ca="1">'Dev Cost Schedule'!AX128</f>
        <v>0</v>
      </c>
      <c r="AS64" s="1">
        <f ca="1">'Dev Cost Schedule'!AY128</f>
        <v>0</v>
      </c>
      <c r="AT64" s="1">
        <f ca="1">'Dev Cost Schedule'!AZ128</f>
        <v>0</v>
      </c>
      <c r="AU64" s="1">
        <f ca="1">'Dev Cost Schedule'!BA128</f>
        <v>0</v>
      </c>
      <c r="AV64" s="1">
        <f ca="1">'Dev Cost Schedule'!BB128</f>
        <v>0</v>
      </c>
      <c r="AW64" s="1">
        <f ca="1">'Dev Cost Schedule'!BC128</f>
        <v>0</v>
      </c>
      <c r="AX64" s="1">
        <f ca="1">'Dev Cost Schedule'!BD128</f>
        <v>0</v>
      </c>
      <c r="AY64" s="1">
        <f ca="1">'Dev Cost Schedule'!BE128</f>
        <v>0</v>
      </c>
      <c r="AZ64" s="1">
        <f ca="1">'Dev Cost Schedule'!BF128</f>
        <v>0</v>
      </c>
      <c r="BA64" s="1">
        <f ca="1">'Dev Cost Schedule'!BG128</f>
        <v>0</v>
      </c>
      <c r="BB64" s="1">
        <f ca="1">'Dev Cost Schedule'!BH128</f>
        <v>0</v>
      </c>
      <c r="BC64" s="1">
        <f ca="1">'Dev Cost Schedule'!BI128</f>
        <v>0</v>
      </c>
      <c r="BD64" s="1">
        <f ca="1">'Dev Cost Schedule'!BJ128</f>
        <v>0</v>
      </c>
      <c r="BE64" s="1">
        <f ca="1">'Dev Cost Schedule'!BK128</f>
        <v>0</v>
      </c>
      <c r="BF64" s="1">
        <f ca="1">'Dev Cost Schedule'!BL128</f>
        <v>0</v>
      </c>
      <c r="BG64" s="1">
        <f ca="1">'Dev Cost Schedule'!BM128</f>
        <v>0</v>
      </c>
      <c r="BH64" s="1">
        <f ca="1">'Dev Cost Schedule'!BN128</f>
        <v>0</v>
      </c>
      <c r="BI64" s="1">
        <f ca="1">'Dev Cost Schedule'!BO128</f>
        <v>0</v>
      </c>
      <c r="BJ64" s="1">
        <f ca="1">'Dev Cost Schedule'!BP128</f>
        <v>0</v>
      </c>
      <c r="BK64" s="1">
        <f ca="1">'Dev Cost Schedule'!BQ128</f>
        <v>0</v>
      </c>
      <c r="BL64" s="1">
        <f ca="1">'Dev Cost Schedule'!BR128</f>
        <v>0</v>
      </c>
      <c r="BM64" s="1">
        <f ca="1">'Dev Cost Schedule'!BS128</f>
        <v>0</v>
      </c>
      <c r="BN64" s="1">
        <f ca="1">'Dev Cost Schedule'!BT128</f>
        <v>0</v>
      </c>
      <c r="BO64" s="1">
        <f ca="1">'Dev Cost Schedule'!BU128</f>
        <v>0</v>
      </c>
      <c r="BP64" s="1">
        <f ca="1">'Dev Cost Schedule'!BV128</f>
        <v>0</v>
      </c>
      <c r="BQ64" s="1">
        <f ca="1">'Dev Cost Schedule'!BW128</f>
        <v>0</v>
      </c>
      <c r="BR64" s="1">
        <f ca="1">'Dev Cost Schedule'!BX128</f>
        <v>0</v>
      </c>
      <c r="BS64" s="1">
        <f ca="1">'Dev Cost Schedule'!BY128</f>
        <v>0</v>
      </c>
      <c r="BT64" s="1">
        <f ca="1">'Dev Cost Schedule'!BZ128</f>
        <v>0</v>
      </c>
      <c r="BU64" s="1">
        <f ca="1">'Dev Cost Schedule'!CA128</f>
        <v>0</v>
      </c>
      <c r="BV64" s="1">
        <f ca="1">'Dev Cost Schedule'!CB128</f>
        <v>0</v>
      </c>
      <c r="BW64" s="1">
        <f ca="1">'Dev Cost Schedule'!CC128</f>
        <v>0</v>
      </c>
      <c r="BX64" s="1">
        <f ca="1">'Dev Cost Schedule'!CD128</f>
        <v>0</v>
      </c>
      <c r="BY64" s="1">
        <f ca="1">'Dev Cost Schedule'!CE128</f>
        <v>0</v>
      </c>
      <c r="BZ64" s="1">
        <f ca="1">'Dev Cost Schedule'!CF128</f>
        <v>0</v>
      </c>
      <c r="CA64" s="1">
        <f ca="1">'Dev Cost Schedule'!CG128</f>
        <v>0</v>
      </c>
      <c r="CB64" s="1">
        <f ca="1">'Dev Cost Schedule'!CH128</f>
        <v>0</v>
      </c>
      <c r="CC64" s="1">
        <f ca="1">'Dev Cost Schedule'!CI128</f>
        <v>0</v>
      </c>
      <c r="CD64" s="1">
        <f ca="1">'Dev Cost Schedule'!CJ128</f>
        <v>0</v>
      </c>
      <c r="CE64" s="1">
        <f ca="1">'Dev Cost Schedule'!CK128</f>
        <v>0</v>
      </c>
      <c r="CF64" s="1">
        <f ca="1">'Dev Cost Schedule'!CL128</f>
        <v>0</v>
      </c>
      <c r="CG64" s="1">
        <f ca="1">'Dev Cost Schedule'!CM128</f>
        <v>0</v>
      </c>
      <c r="CH64" s="1">
        <f ca="1">'Dev Cost Schedule'!CN128</f>
        <v>0</v>
      </c>
      <c r="CI64" s="1">
        <f ca="1">'Dev Cost Schedule'!CO128</f>
        <v>0</v>
      </c>
      <c r="CJ64" s="1">
        <f ca="1">'Dev Cost Schedule'!CP128</f>
        <v>0</v>
      </c>
      <c r="CK64" s="1">
        <f ca="1">'Dev Cost Schedule'!CQ128</f>
        <v>0</v>
      </c>
      <c r="CL64" s="1">
        <f ca="1">'Dev Cost Schedule'!CR128</f>
        <v>0</v>
      </c>
      <c r="CM64" s="1">
        <f ca="1">'Dev Cost Schedule'!CS128</f>
        <v>0</v>
      </c>
      <c r="CN64" s="1">
        <f ca="1">'Dev Cost Schedule'!CT128</f>
        <v>0</v>
      </c>
      <c r="CO64" s="1">
        <f ca="1">'Dev Cost Schedule'!CU128</f>
        <v>0</v>
      </c>
      <c r="CP64" s="1">
        <f>'Dev Cost Schedule'!CV128</f>
        <v>0</v>
      </c>
      <c r="CQ64" s="1">
        <f>'Dev Cost Schedule'!CW128</f>
        <v>0</v>
      </c>
      <c r="CR64" s="1">
        <f>'Dev Cost Schedule'!CX128</f>
        <v>0</v>
      </c>
      <c r="CS64" s="1">
        <f>'Dev Cost Schedule'!CY128</f>
        <v>0</v>
      </c>
    </row>
    <row r="65" spans="1:97" x14ac:dyDescent="0.25">
      <c r="B65" s="1" t="s">
        <v>237</v>
      </c>
      <c r="C65" s="1">
        <f ca="1">SUM(E65:CS65)</f>
        <v>3183556.8347891676</v>
      </c>
      <c r="E65" s="1">
        <f ca="1">'Dev Cost Schedule'!K129</f>
        <v>0</v>
      </c>
      <c r="F65" s="1">
        <f ca="1">'Dev Cost Schedule'!L129</f>
        <v>0</v>
      </c>
      <c r="G65" s="1">
        <f ca="1">'Dev Cost Schedule'!M129</f>
        <v>0</v>
      </c>
      <c r="H65" s="1">
        <f ca="1">'Dev Cost Schedule'!N129</f>
        <v>0</v>
      </c>
      <c r="I65" s="1">
        <f ca="1">'Dev Cost Schedule'!O129</f>
        <v>0</v>
      </c>
      <c r="J65" s="1">
        <f ca="1">'Dev Cost Schedule'!P129</f>
        <v>0</v>
      </c>
      <c r="K65" s="1">
        <f ca="1">'Dev Cost Schedule'!Q129</f>
        <v>0</v>
      </c>
      <c r="L65" s="1">
        <f ca="1">'Dev Cost Schedule'!R129</f>
        <v>0</v>
      </c>
      <c r="M65" s="1">
        <f ca="1">'Dev Cost Schedule'!S129</f>
        <v>0</v>
      </c>
      <c r="N65" s="1">
        <f ca="1">'Dev Cost Schedule'!T129</f>
        <v>0</v>
      </c>
      <c r="O65" s="1">
        <f ca="1">'Dev Cost Schedule'!U129</f>
        <v>0</v>
      </c>
      <c r="P65" s="1">
        <f ca="1">'Dev Cost Schedule'!V129</f>
        <v>0</v>
      </c>
      <c r="Q65" s="1">
        <f ca="1">'Dev Cost Schedule'!W129</f>
        <v>43872.845593592079</v>
      </c>
      <c r="R65" s="1">
        <f ca="1">'Dev Cost Schedule'!X129</f>
        <v>104101.42365182945</v>
      </c>
      <c r="S65" s="1">
        <f ca="1">'Dev Cost Schedule'!Y129</f>
        <v>164599.32574131087</v>
      </c>
      <c r="T65" s="1">
        <f ca="1">'Dev Cost Schedule'!Z129</f>
        <v>219162.96395442254</v>
      </c>
      <c r="U65" s="1">
        <f ca="1">'Dev Cost Schedule'!AA129</f>
        <v>263291.28155280638</v>
      </c>
      <c r="V65" s="1">
        <f ca="1">'Dev Cost Schedule'!AB129</f>
        <v>295481.58736822434</v>
      </c>
      <c r="W65" s="1">
        <f ca="1">'Dev Cost Schedule'!AC129</f>
        <v>316856.76484158338</v>
      </c>
      <c r="X65" s="1">
        <f ca="1">'Dev Cost Schedule'!AD129</f>
        <v>329789.76880567381</v>
      </c>
      <c r="Y65" s="1">
        <f ca="1">'Dev Cost Schedule'!AE129</f>
        <v>343223.50645977643</v>
      </c>
      <c r="Z65" s="1">
        <f ca="1">'Dev Cost Schedule'!AF129</f>
        <v>353574.72273523471</v>
      </c>
      <c r="AA65" s="1">
        <f ca="1">'Dev Cost Schedule'!AG129</f>
        <v>373965.1921747895</v>
      </c>
      <c r="AB65" s="1">
        <f ca="1">'Dev Cost Schedule'!AH129</f>
        <v>375637.45190992439</v>
      </c>
      <c r="AC65" s="1">
        <f ca="1">'Dev Cost Schedule'!AI129</f>
        <v>0</v>
      </c>
      <c r="AD65" s="1">
        <f ca="1">'Dev Cost Schedule'!AJ129</f>
        <v>0</v>
      </c>
      <c r="AE65" s="1">
        <f ca="1">'Dev Cost Schedule'!AK129</f>
        <v>0</v>
      </c>
      <c r="AF65" s="1">
        <f ca="1">'Dev Cost Schedule'!AL129</f>
        <v>0</v>
      </c>
      <c r="AG65" s="1">
        <f ca="1">'Dev Cost Schedule'!AM129</f>
        <v>0</v>
      </c>
      <c r="AH65" s="1">
        <f ca="1">'Dev Cost Schedule'!AN129</f>
        <v>0</v>
      </c>
      <c r="AI65" s="1">
        <f ca="1">'Dev Cost Schedule'!AO129</f>
        <v>0</v>
      </c>
      <c r="AJ65" s="1">
        <f ca="1">'Dev Cost Schedule'!AP129</f>
        <v>0</v>
      </c>
      <c r="AK65" s="1">
        <f ca="1">'Dev Cost Schedule'!AQ129</f>
        <v>0</v>
      </c>
      <c r="AL65" s="1">
        <f ca="1">'Dev Cost Schedule'!AR129</f>
        <v>0</v>
      </c>
      <c r="AM65" s="1">
        <f ca="1">'Dev Cost Schedule'!AS129</f>
        <v>0</v>
      </c>
      <c r="AN65" s="1">
        <f ca="1">'Dev Cost Schedule'!AT129</f>
        <v>0</v>
      </c>
      <c r="AO65" s="1">
        <f ca="1">'Dev Cost Schedule'!AU129</f>
        <v>0</v>
      </c>
      <c r="AP65" s="1">
        <f ca="1">'Dev Cost Schedule'!AV129</f>
        <v>0</v>
      </c>
      <c r="AQ65" s="1">
        <f ca="1">'Dev Cost Schedule'!AW129</f>
        <v>0</v>
      </c>
      <c r="AR65" s="1">
        <f ca="1">'Dev Cost Schedule'!AX129</f>
        <v>0</v>
      </c>
      <c r="AS65" s="1">
        <f ca="1">'Dev Cost Schedule'!AY129</f>
        <v>0</v>
      </c>
      <c r="AT65" s="1">
        <f ca="1">'Dev Cost Schedule'!AZ129</f>
        <v>0</v>
      </c>
      <c r="AU65" s="1">
        <f ca="1">'Dev Cost Schedule'!BA129</f>
        <v>0</v>
      </c>
      <c r="AV65" s="1">
        <f ca="1">'Dev Cost Schedule'!BB129</f>
        <v>0</v>
      </c>
      <c r="AW65" s="1">
        <f ca="1">'Dev Cost Schedule'!BC129</f>
        <v>0</v>
      </c>
      <c r="AX65" s="1">
        <f ca="1">'Dev Cost Schedule'!BD129</f>
        <v>0</v>
      </c>
      <c r="AY65" s="1">
        <f ca="1">'Dev Cost Schedule'!BE129</f>
        <v>0</v>
      </c>
      <c r="AZ65" s="1">
        <f ca="1">'Dev Cost Schedule'!BF129</f>
        <v>0</v>
      </c>
      <c r="BA65" s="1">
        <f ca="1">'Dev Cost Schedule'!BG129</f>
        <v>0</v>
      </c>
      <c r="BB65" s="1">
        <f ca="1">'Dev Cost Schedule'!BH129</f>
        <v>0</v>
      </c>
      <c r="BC65" s="1">
        <f ca="1">'Dev Cost Schedule'!BI129</f>
        <v>0</v>
      </c>
      <c r="BD65" s="1">
        <f ca="1">'Dev Cost Schedule'!BJ129</f>
        <v>0</v>
      </c>
      <c r="BE65" s="1">
        <f ca="1">'Dev Cost Schedule'!BK129</f>
        <v>0</v>
      </c>
      <c r="BF65" s="1">
        <f ca="1">'Dev Cost Schedule'!BL129</f>
        <v>0</v>
      </c>
      <c r="BG65" s="1">
        <f ca="1">'Dev Cost Schedule'!BM129</f>
        <v>0</v>
      </c>
      <c r="BH65" s="1">
        <f ca="1">'Dev Cost Schedule'!BN129</f>
        <v>0</v>
      </c>
      <c r="BI65" s="1">
        <f ca="1">'Dev Cost Schedule'!BO129</f>
        <v>0</v>
      </c>
      <c r="BJ65" s="1">
        <f ca="1">'Dev Cost Schedule'!BP129</f>
        <v>0</v>
      </c>
      <c r="BK65" s="1">
        <f ca="1">'Dev Cost Schedule'!BQ129</f>
        <v>0</v>
      </c>
      <c r="BL65" s="1">
        <f ca="1">'Dev Cost Schedule'!BR129</f>
        <v>0</v>
      </c>
      <c r="BM65" s="1">
        <f ca="1">'Dev Cost Schedule'!BS129</f>
        <v>0</v>
      </c>
      <c r="BN65" s="1">
        <f ca="1">'Dev Cost Schedule'!BT129</f>
        <v>0</v>
      </c>
      <c r="BO65" s="1">
        <f ca="1">'Dev Cost Schedule'!BU129</f>
        <v>0</v>
      </c>
      <c r="BP65" s="1">
        <f ca="1">'Dev Cost Schedule'!BV129</f>
        <v>0</v>
      </c>
      <c r="BQ65" s="1">
        <f ca="1">'Dev Cost Schedule'!BW129</f>
        <v>0</v>
      </c>
      <c r="BR65" s="1">
        <f ca="1">'Dev Cost Schedule'!BX129</f>
        <v>0</v>
      </c>
      <c r="BS65" s="1">
        <f ca="1">'Dev Cost Schedule'!BY129</f>
        <v>0</v>
      </c>
      <c r="BT65" s="1">
        <f ca="1">'Dev Cost Schedule'!BZ129</f>
        <v>0</v>
      </c>
      <c r="BU65" s="1">
        <f ca="1">'Dev Cost Schedule'!CA129</f>
        <v>0</v>
      </c>
      <c r="BV65" s="1">
        <f ca="1">'Dev Cost Schedule'!CB129</f>
        <v>0</v>
      </c>
      <c r="BW65" s="1">
        <f ca="1">'Dev Cost Schedule'!CC129</f>
        <v>0</v>
      </c>
      <c r="BX65" s="1">
        <f ca="1">'Dev Cost Schedule'!CD129</f>
        <v>0</v>
      </c>
      <c r="BY65" s="1">
        <f ca="1">'Dev Cost Schedule'!CE129</f>
        <v>0</v>
      </c>
      <c r="BZ65" s="1">
        <f ca="1">'Dev Cost Schedule'!CF129</f>
        <v>0</v>
      </c>
      <c r="CA65" s="1">
        <f ca="1">'Dev Cost Schedule'!CG129</f>
        <v>0</v>
      </c>
      <c r="CB65" s="1">
        <f ca="1">'Dev Cost Schedule'!CH129</f>
        <v>0</v>
      </c>
      <c r="CC65" s="1">
        <f ca="1">'Dev Cost Schedule'!CI129</f>
        <v>0</v>
      </c>
      <c r="CD65" s="1">
        <f ca="1">'Dev Cost Schedule'!CJ129</f>
        <v>0</v>
      </c>
      <c r="CE65" s="1">
        <f ca="1">'Dev Cost Schedule'!CK129</f>
        <v>0</v>
      </c>
      <c r="CF65" s="1">
        <f ca="1">'Dev Cost Schedule'!CL129</f>
        <v>0</v>
      </c>
      <c r="CG65" s="1">
        <f ca="1">'Dev Cost Schedule'!CM129</f>
        <v>0</v>
      </c>
      <c r="CH65" s="1">
        <f ca="1">'Dev Cost Schedule'!CN129</f>
        <v>0</v>
      </c>
      <c r="CI65" s="1">
        <f ca="1">'Dev Cost Schedule'!CO129</f>
        <v>0</v>
      </c>
      <c r="CJ65" s="1">
        <f ca="1">'Dev Cost Schedule'!CP129</f>
        <v>0</v>
      </c>
      <c r="CK65" s="1">
        <f ca="1">'Dev Cost Schedule'!CQ129</f>
        <v>0</v>
      </c>
      <c r="CL65" s="1">
        <f ca="1">'Dev Cost Schedule'!CR129</f>
        <v>0</v>
      </c>
      <c r="CM65" s="1">
        <f ca="1">'Dev Cost Schedule'!CS129</f>
        <v>0</v>
      </c>
      <c r="CN65" s="1">
        <f ca="1">'Dev Cost Schedule'!CT129</f>
        <v>0</v>
      </c>
      <c r="CO65" s="1">
        <f ca="1">'Dev Cost Schedule'!CU129</f>
        <v>0</v>
      </c>
      <c r="CP65" s="1">
        <f>'Dev Cost Schedule'!CV129</f>
        <v>0</v>
      </c>
      <c r="CQ65" s="1">
        <f>'Dev Cost Schedule'!CW129</f>
        <v>0</v>
      </c>
      <c r="CR65" s="1">
        <f>'Dev Cost Schedule'!CX129</f>
        <v>0</v>
      </c>
      <c r="CS65" s="1">
        <f>'Dev Cost Schedule'!CY129</f>
        <v>0</v>
      </c>
    </row>
    <row r="66" spans="1:97" x14ac:dyDescent="0.25">
      <c r="B66" s="1" t="s">
        <v>238</v>
      </c>
      <c r="C66" s="1">
        <f t="shared" ref="C66:C70" ca="1" si="18">SUM(E66:CS66)</f>
        <v>12000</v>
      </c>
      <c r="E66" s="1">
        <f ca="1">'Dev Cost Schedule'!K130</f>
        <v>0</v>
      </c>
      <c r="F66" s="1">
        <f ca="1">'Dev Cost Schedule'!L130</f>
        <v>0</v>
      </c>
      <c r="G66" s="1">
        <f ca="1">'Dev Cost Schedule'!M130</f>
        <v>0</v>
      </c>
      <c r="H66" s="1">
        <f ca="1">'Dev Cost Schedule'!N130</f>
        <v>0</v>
      </c>
      <c r="I66" s="1">
        <f ca="1">'Dev Cost Schedule'!O130</f>
        <v>0</v>
      </c>
      <c r="J66" s="1">
        <f ca="1">'Dev Cost Schedule'!P130</f>
        <v>0</v>
      </c>
      <c r="K66" s="1">
        <f ca="1">'Dev Cost Schedule'!Q130</f>
        <v>0</v>
      </c>
      <c r="L66" s="1">
        <f ca="1">'Dev Cost Schedule'!R130</f>
        <v>0</v>
      </c>
      <c r="M66" s="1">
        <f ca="1">'Dev Cost Schedule'!S130</f>
        <v>0</v>
      </c>
      <c r="N66" s="1">
        <f ca="1">'Dev Cost Schedule'!T130</f>
        <v>0</v>
      </c>
      <c r="O66" s="1">
        <f ca="1">'Dev Cost Schedule'!U130</f>
        <v>0</v>
      </c>
      <c r="P66" s="1">
        <f ca="1">'Dev Cost Schedule'!V130</f>
        <v>0</v>
      </c>
      <c r="Q66" s="1">
        <f ca="1">'Dev Cost Schedule'!W130</f>
        <v>1000</v>
      </c>
      <c r="R66" s="1">
        <f ca="1">'Dev Cost Schedule'!X130</f>
        <v>1000</v>
      </c>
      <c r="S66" s="1">
        <f ca="1">'Dev Cost Schedule'!Y130</f>
        <v>1000</v>
      </c>
      <c r="T66" s="1">
        <f ca="1">'Dev Cost Schedule'!Z130</f>
        <v>1000</v>
      </c>
      <c r="U66" s="1">
        <f ca="1">'Dev Cost Schedule'!AA130</f>
        <v>1000</v>
      </c>
      <c r="V66" s="1">
        <f ca="1">'Dev Cost Schedule'!AB130</f>
        <v>1000</v>
      </c>
      <c r="W66" s="1">
        <f ca="1">'Dev Cost Schedule'!AC130</f>
        <v>1000</v>
      </c>
      <c r="X66" s="1">
        <f ca="1">'Dev Cost Schedule'!AD130</f>
        <v>1000</v>
      </c>
      <c r="Y66" s="1">
        <f ca="1">'Dev Cost Schedule'!AE130</f>
        <v>1000</v>
      </c>
      <c r="Z66" s="1">
        <f ca="1">'Dev Cost Schedule'!AF130</f>
        <v>1000</v>
      </c>
      <c r="AA66" s="1">
        <f ca="1">'Dev Cost Schedule'!AG130</f>
        <v>1000</v>
      </c>
      <c r="AB66" s="1">
        <f ca="1">'Dev Cost Schedule'!AH130</f>
        <v>1000</v>
      </c>
      <c r="AC66" s="1">
        <f ca="1">'Dev Cost Schedule'!AI130</f>
        <v>0</v>
      </c>
      <c r="AD66" s="1">
        <f ca="1">'Dev Cost Schedule'!AJ130</f>
        <v>0</v>
      </c>
      <c r="AE66" s="1">
        <f ca="1">'Dev Cost Schedule'!AK130</f>
        <v>0</v>
      </c>
      <c r="AF66" s="1">
        <f ca="1">'Dev Cost Schedule'!AL130</f>
        <v>0</v>
      </c>
      <c r="AG66" s="1">
        <f ca="1">'Dev Cost Schedule'!AM130</f>
        <v>0</v>
      </c>
      <c r="AH66" s="1">
        <f ca="1">'Dev Cost Schedule'!AN130</f>
        <v>0</v>
      </c>
      <c r="AI66" s="1">
        <f ca="1">'Dev Cost Schedule'!AO130</f>
        <v>0</v>
      </c>
      <c r="AJ66" s="1">
        <f ca="1">'Dev Cost Schedule'!AP130</f>
        <v>0</v>
      </c>
      <c r="AK66" s="1">
        <f ca="1">'Dev Cost Schedule'!AQ130</f>
        <v>0</v>
      </c>
      <c r="AL66" s="1">
        <f ca="1">'Dev Cost Schedule'!AR130</f>
        <v>0</v>
      </c>
      <c r="AM66" s="1">
        <f ca="1">'Dev Cost Schedule'!AS130</f>
        <v>0</v>
      </c>
      <c r="AN66" s="1">
        <f ca="1">'Dev Cost Schedule'!AT130</f>
        <v>0</v>
      </c>
      <c r="AO66" s="1">
        <f ca="1">'Dev Cost Schedule'!AU130</f>
        <v>0</v>
      </c>
      <c r="AP66" s="1">
        <f ca="1">'Dev Cost Schedule'!AV130</f>
        <v>0</v>
      </c>
      <c r="AQ66" s="1">
        <f ca="1">'Dev Cost Schedule'!AW130</f>
        <v>0</v>
      </c>
      <c r="AR66" s="1">
        <f ca="1">'Dev Cost Schedule'!AX130</f>
        <v>0</v>
      </c>
      <c r="AS66" s="1">
        <f ca="1">'Dev Cost Schedule'!AY130</f>
        <v>0</v>
      </c>
      <c r="AT66" s="1">
        <f ca="1">'Dev Cost Schedule'!AZ130</f>
        <v>0</v>
      </c>
      <c r="AU66" s="1">
        <f ca="1">'Dev Cost Schedule'!BA130</f>
        <v>0</v>
      </c>
      <c r="AV66" s="1">
        <f ca="1">'Dev Cost Schedule'!BB130</f>
        <v>0</v>
      </c>
      <c r="AW66" s="1">
        <f ca="1">'Dev Cost Schedule'!BC130</f>
        <v>0</v>
      </c>
      <c r="AX66" s="1">
        <f ca="1">'Dev Cost Schedule'!BD130</f>
        <v>0</v>
      </c>
      <c r="AY66" s="1">
        <f ca="1">'Dev Cost Schedule'!BE130</f>
        <v>0</v>
      </c>
      <c r="AZ66" s="1">
        <f ca="1">'Dev Cost Schedule'!BF130</f>
        <v>0</v>
      </c>
      <c r="BA66" s="1">
        <f ca="1">'Dev Cost Schedule'!BG130</f>
        <v>0</v>
      </c>
      <c r="BB66" s="1">
        <f ca="1">'Dev Cost Schedule'!BH130</f>
        <v>0</v>
      </c>
      <c r="BC66" s="1">
        <f ca="1">'Dev Cost Schedule'!BI130</f>
        <v>0</v>
      </c>
      <c r="BD66" s="1">
        <f ca="1">'Dev Cost Schedule'!BJ130</f>
        <v>0</v>
      </c>
      <c r="BE66" s="1">
        <f ca="1">'Dev Cost Schedule'!BK130</f>
        <v>0</v>
      </c>
      <c r="BF66" s="1">
        <f ca="1">'Dev Cost Schedule'!BL130</f>
        <v>0</v>
      </c>
      <c r="BG66" s="1">
        <f ca="1">'Dev Cost Schedule'!BM130</f>
        <v>0</v>
      </c>
      <c r="BH66" s="1">
        <f ca="1">'Dev Cost Schedule'!BN130</f>
        <v>0</v>
      </c>
      <c r="BI66" s="1">
        <f ca="1">'Dev Cost Schedule'!BO130</f>
        <v>0</v>
      </c>
      <c r="BJ66" s="1">
        <f ca="1">'Dev Cost Schedule'!BP130</f>
        <v>0</v>
      </c>
      <c r="BK66" s="1">
        <f ca="1">'Dev Cost Schedule'!BQ130</f>
        <v>0</v>
      </c>
      <c r="BL66" s="1">
        <f ca="1">'Dev Cost Schedule'!BR130</f>
        <v>0</v>
      </c>
      <c r="BM66" s="1">
        <f ca="1">'Dev Cost Schedule'!BS130</f>
        <v>0</v>
      </c>
      <c r="BN66" s="1">
        <f ca="1">'Dev Cost Schedule'!BT130</f>
        <v>0</v>
      </c>
      <c r="BO66" s="1">
        <f ca="1">'Dev Cost Schedule'!BU130</f>
        <v>0</v>
      </c>
      <c r="BP66" s="1">
        <f ca="1">'Dev Cost Schedule'!BV130</f>
        <v>0</v>
      </c>
      <c r="BQ66" s="1">
        <f ca="1">'Dev Cost Schedule'!BW130</f>
        <v>0</v>
      </c>
      <c r="BR66" s="1">
        <f ca="1">'Dev Cost Schedule'!BX130</f>
        <v>0</v>
      </c>
      <c r="BS66" s="1">
        <f ca="1">'Dev Cost Schedule'!BY130</f>
        <v>0</v>
      </c>
      <c r="BT66" s="1">
        <f ca="1">'Dev Cost Schedule'!BZ130</f>
        <v>0</v>
      </c>
      <c r="BU66" s="1">
        <f ca="1">'Dev Cost Schedule'!CA130</f>
        <v>0</v>
      </c>
      <c r="BV66" s="1">
        <f ca="1">'Dev Cost Schedule'!CB130</f>
        <v>0</v>
      </c>
      <c r="BW66" s="1">
        <f ca="1">'Dev Cost Schedule'!CC130</f>
        <v>0</v>
      </c>
      <c r="BX66" s="1">
        <f ca="1">'Dev Cost Schedule'!CD130</f>
        <v>0</v>
      </c>
      <c r="BY66" s="1">
        <f ca="1">'Dev Cost Schedule'!CE130</f>
        <v>0</v>
      </c>
      <c r="BZ66" s="1">
        <f ca="1">'Dev Cost Schedule'!CF130</f>
        <v>0</v>
      </c>
      <c r="CA66" s="1">
        <f ca="1">'Dev Cost Schedule'!CG130</f>
        <v>0</v>
      </c>
      <c r="CB66" s="1">
        <f ca="1">'Dev Cost Schedule'!CH130</f>
        <v>0</v>
      </c>
      <c r="CC66" s="1">
        <f ca="1">'Dev Cost Schedule'!CI130</f>
        <v>0</v>
      </c>
      <c r="CD66" s="1">
        <f ca="1">'Dev Cost Schedule'!CJ130</f>
        <v>0</v>
      </c>
      <c r="CE66" s="1">
        <f ca="1">'Dev Cost Schedule'!CK130</f>
        <v>0</v>
      </c>
      <c r="CF66" s="1">
        <f ca="1">'Dev Cost Schedule'!CL130</f>
        <v>0</v>
      </c>
      <c r="CG66" s="1">
        <f ca="1">'Dev Cost Schedule'!CM130</f>
        <v>0</v>
      </c>
      <c r="CH66" s="1">
        <f ca="1">'Dev Cost Schedule'!CN130</f>
        <v>0</v>
      </c>
      <c r="CI66" s="1">
        <f ca="1">'Dev Cost Schedule'!CO130</f>
        <v>0</v>
      </c>
      <c r="CJ66" s="1">
        <f ca="1">'Dev Cost Schedule'!CP130</f>
        <v>0</v>
      </c>
      <c r="CK66" s="1">
        <f ca="1">'Dev Cost Schedule'!CQ130</f>
        <v>0</v>
      </c>
      <c r="CL66" s="1">
        <f ca="1">'Dev Cost Schedule'!CR130</f>
        <v>0</v>
      </c>
      <c r="CM66" s="1">
        <f ca="1">'Dev Cost Schedule'!CS130</f>
        <v>0</v>
      </c>
      <c r="CN66" s="1">
        <f ca="1">'Dev Cost Schedule'!CT130</f>
        <v>0</v>
      </c>
      <c r="CO66" s="1">
        <f ca="1">'Dev Cost Schedule'!CU130</f>
        <v>0</v>
      </c>
      <c r="CP66" s="1">
        <f>'Dev Cost Schedule'!CV130</f>
        <v>0</v>
      </c>
      <c r="CQ66" s="1">
        <f>'Dev Cost Schedule'!CW130</f>
        <v>0</v>
      </c>
      <c r="CR66" s="1">
        <f>'Dev Cost Schedule'!CX130</f>
        <v>0</v>
      </c>
      <c r="CS66" s="1">
        <f>'Dev Cost Schedule'!CY130</f>
        <v>0</v>
      </c>
    </row>
    <row r="67" spans="1:97" x14ac:dyDescent="0.25">
      <c r="B67" s="1" t="s">
        <v>242</v>
      </c>
      <c r="C67" s="1">
        <f t="shared" ca="1" si="18"/>
        <v>811953.77546101552</v>
      </c>
      <c r="E67" s="1">
        <f ca="1">'Dev Cost Schedule'!K131</f>
        <v>0</v>
      </c>
      <c r="F67" s="1">
        <f ca="1">'Dev Cost Schedule'!L131</f>
        <v>0</v>
      </c>
      <c r="G67" s="1">
        <f ca="1">'Dev Cost Schedule'!M131</f>
        <v>0</v>
      </c>
      <c r="H67" s="1">
        <f ca="1">'Dev Cost Schedule'!N131</f>
        <v>0</v>
      </c>
      <c r="I67" s="1">
        <f ca="1">'Dev Cost Schedule'!O131</f>
        <v>0</v>
      </c>
      <c r="J67" s="1">
        <f ca="1">'Dev Cost Schedule'!P131</f>
        <v>0</v>
      </c>
      <c r="K67" s="1">
        <f ca="1">'Dev Cost Schedule'!Q131</f>
        <v>0</v>
      </c>
      <c r="L67" s="1">
        <f ca="1">'Dev Cost Schedule'!R131</f>
        <v>0</v>
      </c>
      <c r="M67" s="1">
        <f ca="1">'Dev Cost Schedule'!S131</f>
        <v>0</v>
      </c>
      <c r="N67" s="1">
        <f ca="1">'Dev Cost Schedule'!T131</f>
        <v>0</v>
      </c>
      <c r="O67" s="1">
        <f ca="1">'Dev Cost Schedule'!U131</f>
        <v>0</v>
      </c>
      <c r="P67" s="1">
        <f ca="1">'Dev Cost Schedule'!V131</f>
        <v>0</v>
      </c>
      <c r="Q67" s="1">
        <f ca="1">'Dev Cost Schedule'!W131</f>
        <v>811953.77546101552</v>
      </c>
      <c r="R67" s="1">
        <f ca="1">'Dev Cost Schedule'!X131</f>
        <v>0</v>
      </c>
      <c r="S67" s="1">
        <f ca="1">'Dev Cost Schedule'!Y131</f>
        <v>0</v>
      </c>
      <c r="T67" s="1">
        <f ca="1">'Dev Cost Schedule'!Z131</f>
        <v>0</v>
      </c>
      <c r="U67" s="1">
        <f ca="1">'Dev Cost Schedule'!AA131</f>
        <v>0</v>
      </c>
      <c r="V67" s="1">
        <f ca="1">'Dev Cost Schedule'!AB131</f>
        <v>0</v>
      </c>
      <c r="W67" s="1">
        <f ca="1">'Dev Cost Schedule'!AC131</f>
        <v>0</v>
      </c>
      <c r="X67" s="1">
        <f ca="1">'Dev Cost Schedule'!AD131</f>
        <v>0</v>
      </c>
      <c r="Y67" s="1">
        <f ca="1">'Dev Cost Schedule'!AE131</f>
        <v>0</v>
      </c>
      <c r="Z67" s="1">
        <f ca="1">'Dev Cost Schedule'!AF131</f>
        <v>0</v>
      </c>
      <c r="AA67" s="1">
        <f ca="1">'Dev Cost Schedule'!AG131</f>
        <v>0</v>
      </c>
      <c r="AB67" s="1">
        <f ca="1">'Dev Cost Schedule'!AH131</f>
        <v>0</v>
      </c>
      <c r="AC67" s="1">
        <f ca="1">'Dev Cost Schedule'!AI131</f>
        <v>0</v>
      </c>
      <c r="AD67" s="1">
        <f ca="1">'Dev Cost Schedule'!AJ131</f>
        <v>0</v>
      </c>
      <c r="AE67" s="1">
        <f ca="1">'Dev Cost Schedule'!AK131</f>
        <v>0</v>
      </c>
      <c r="AF67" s="1">
        <f ca="1">'Dev Cost Schedule'!AL131</f>
        <v>0</v>
      </c>
      <c r="AG67" s="1">
        <f ca="1">'Dev Cost Schedule'!AM131</f>
        <v>0</v>
      </c>
      <c r="AH67" s="1">
        <f ca="1">'Dev Cost Schedule'!AN131</f>
        <v>0</v>
      </c>
      <c r="AI67" s="1">
        <f ca="1">'Dev Cost Schedule'!AO131</f>
        <v>0</v>
      </c>
      <c r="AJ67" s="1">
        <f ca="1">'Dev Cost Schedule'!AP131</f>
        <v>0</v>
      </c>
      <c r="AK67" s="1">
        <f ca="1">'Dev Cost Schedule'!AQ131</f>
        <v>0</v>
      </c>
      <c r="AL67" s="1">
        <f ca="1">'Dev Cost Schedule'!AR131</f>
        <v>0</v>
      </c>
      <c r="AM67" s="1">
        <f ca="1">'Dev Cost Schedule'!AS131</f>
        <v>0</v>
      </c>
      <c r="AN67" s="1">
        <f ca="1">'Dev Cost Schedule'!AT131</f>
        <v>0</v>
      </c>
      <c r="AO67" s="1">
        <f ca="1">'Dev Cost Schedule'!AU131</f>
        <v>0</v>
      </c>
      <c r="AP67" s="1">
        <f ca="1">'Dev Cost Schedule'!AV131</f>
        <v>0</v>
      </c>
      <c r="AQ67" s="1">
        <f ca="1">'Dev Cost Schedule'!AW131</f>
        <v>0</v>
      </c>
      <c r="AR67" s="1">
        <f ca="1">'Dev Cost Schedule'!AX131</f>
        <v>0</v>
      </c>
      <c r="AS67" s="1">
        <f ca="1">'Dev Cost Schedule'!AY131</f>
        <v>0</v>
      </c>
      <c r="AT67" s="1">
        <f ca="1">'Dev Cost Schedule'!AZ131</f>
        <v>0</v>
      </c>
      <c r="AU67" s="1">
        <f ca="1">'Dev Cost Schedule'!BA131</f>
        <v>0</v>
      </c>
      <c r="AV67" s="1">
        <f ca="1">'Dev Cost Schedule'!BB131</f>
        <v>0</v>
      </c>
      <c r="AW67" s="1">
        <f ca="1">'Dev Cost Schedule'!BC131</f>
        <v>0</v>
      </c>
      <c r="AX67" s="1">
        <f ca="1">'Dev Cost Schedule'!BD131</f>
        <v>0</v>
      </c>
      <c r="AY67" s="1">
        <f ca="1">'Dev Cost Schedule'!BE131</f>
        <v>0</v>
      </c>
      <c r="AZ67" s="1">
        <f ca="1">'Dev Cost Schedule'!BF131</f>
        <v>0</v>
      </c>
      <c r="BA67" s="1">
        <f ca="1">'Dev Cost Schedule'!BG131</f>
        <v>0</v>
      </c>
      <c r="BB67" s="1">
        <f ca="1">'Dev Cost Schedule'!BH131</f>
        <v>0</v>
      </c>
      <c r="BC67" s="1">
        <f ca="1">'Dev Cost Schedule'!BI131</f>
        <v>0</v>
      </c>
      <c r="BD67" s="1">
        <f ca="1">'Dev Cost Schedule'!BJ131</f>
        <v>0</v>
      </c>
      <c r="BE67" s="1">
        <f ca="1">'Dev Cost Schedule'!BK131</f>
        <v>0</v>
      </c>
      <c r="BF67" s="1">
        <f ca="1">'Dev Cost Schedule'!BL131</f>
        <v>0</v>
      </c>
      <c r="BG67" s="1">
        <f ca="1">'Dev Cost Schedule'!BM131</f>
        <v>0</v>
      </c>
      <c r="BH67" s="1">
        <f ca="1">'Dev Cost Schedule'!BN131</f>
        <v>0</v>
      </c>
      <c r="BI67" s="1">
        <f ca="1">'Dev Cost Schedule'!BO131</f>
        <v>0</v>
      </c>
      <c r="BJ67" s="1">
        <f ca="1">'Dev Cost Schedule'!BP131</f>
        <v>0</v>
      </c>
      <c r="BK67" s="1">
        <f ca="1">'Dev Cost Schedule'!BQ131</f>
        <v>0</v>
      </c>
      <c r="BL67" s="1">
        <f ca="1">'Dev Cost Schedule'!BR131</f>
        <v>0</v>
      </c>
      <c r="BM67" s="1">
        <f ca="1">'Dev Cost Schedule'!BS131</f>
        <v>0</v>
      </c>
      <c r="BN67" s="1">
        <f ca="1">'Dev Cost Schedule'!BT131</f>
        <v>0</v>
      </c>
      <c r="BO67" s="1">
        <f ca="1">'Dev Cost Schedule'!BU131</f>
        <v>0</v>
      </c>
      <c r="BP67" s="1">
        <f ca="1">'Dev Cost Schedule'!BV131</f>
        <v>0</v>
      </c>
      <c r="BQ67" s="1">
        <f ca="1">'Dev Cost Schedule'!BW131</f>
        <v>0</v>
      </c>
      <c r="BR67" s="1">
        <f ca="1">'Dev Cost Schedule'!BX131</f>
        <v>0</v>
      </c>
      <c r="BS67" s="1">
        <f ca="1">'Dev Cost Schedule'!BY131</f>
        <v>0</v>
      </c>
      <c r="BT67" s="1">
        <f ca="1">'Dev Cost Schedule'!BZ131</f>
        <v>0</v>
      </c>
      <c r="BU67" s="1">
        <f ca="1">'Dev Cost Schedule'!CA131</f>
        <v>0</v>
      </c>
      <c r="BV67" s="1">
        <f ca="1">'Dev Cost Schedule'!CB131</f>
        <v>0</v>
      </c>
      <c r="BW67" s="1">
        <f ca="1">'Dev Cost Schedule'!CC131</f>
        <v>0</v>
      </c>
      <c r="BX67" s="1">
        <f ca="1">'Dev Cost Schedule'!CD131</f>
        <v>0</v>
      </c>
      <c r="BY67" s="1">
        <f ca="1">'Dev Cost Schedule'!CE131</f>
        <v>0</v>
      </c>
      <c r="BZ67" s="1">
        <f ca="1">'Dev Cost Schedule'!CF131</f>
        <v>0</v>
      </c>
      <c r="CA67" s="1">
        <f ca="1">'Dev Cost Schedule'!CG131</f>
        <v>0</v>
      </c>
      <c r="CB67" s="1">
        <f ca="1">'Dev Cost Schedule'!CH131</f>
        <v>0</v>
      </c>
      <c r="CC67" s="1">
        <f ca="1">'Dev Cost Schedule'!CI131</f>
        <v>0</v>
      </c>
      <c r="CD67" s="1">
        <f ca="1">'Dev Cost Schedule'!CJ131</f>
        <v>0</v>
      </c>
      <c r="CE67" s="1">
        <f ca="1">'Dev Cost Schedule'!CK131</f>
        <v>0</v>
      </c>
      <c r="CF67" s="1">
        <f ca="1">'Dev Cost Schedule'!CL131</f>
        <v>0</v>
      </c>
      <c r="CG67" s="1">
        <f ca="1">'Dev Cost Schedule'!CM131</f>
        <v>0</v>
      </c>
      <c r="CH67" s="1">
        <f ca="1">'Dev Cost Schedule'!CN131</f>
        <v>0</v>
      </c>
      <c r="CI67" s="1">
        <f ca="1">'Dev Cost Schedule'!CO131</f>
        <v>0</v>
      </c>
      <c r="CJ67" s="1">
        <f ca="1">'Dev Cost Schedule'!CP131</f>
        <v>0</v>
      </c>
      <c r="CK67" s="1">
        <f ca="1">'Dev Cost Schedule'!CQ131</f>
        <v>0</v>
      </c>
      <c r="CL67" s="1">
        <f ca="1">'Dev Cost Schedule'!CR131</f>
        <v>0</v>
      </c>
      <c r="CM67" s="1">
        <f ca="1">'Dev Cost Schedule'!CS131</f>
        <v>0</v>
      </c>
      <c r="CN67" s="1">
        <f ca="1">'Dev Cost Schedule'!CT131</f>
        <v>0</v>
      </c>
      <c r="CO67" s="1">
        <f ca="1">'Dev Cost Schedule'!CU131</f>
        <v>0</v>
      </c>
      <c r="CP67" s="1">
        <f>'Dev Cost Schedule'!CV131</f>
        <v>0</v>
      </c>
      <c r="CQ67" s="1">
        <f>'Dev Cost Schedule'!CW131</f>
        <v>0</v>
      </c>
      <c r="CR67" s="1">
        <f>'Dev Cost Schedule'!CX131</f>
        <v>0</v>
      </c>
      <c r="CS67" s="1">
        <f>'Dev Cost Schedule'!CY131</f>
        <v>0</v>
      </c>
    </row>
    <row r="68" spans="1:97" x14ac:dyDescent="0.25">
      <c r="B68" s="1" t="s">
        <v>243</v>
      </c>
      <c r="C68" s="1">
        <f t="shared" ca="1" si="18"/>
        <v>420016.48465000006</v>
      </c>
      <c r="E68" s="1">
        <f ca="1">'Dev Cost Schedule'!K132</f>
        <v>0</v>
      </c>
      <c r="F68" s="1">
        <f ca="1">'Dev Cost Schedule'!L132</f>
        <v>0</v>
      </c>
      <c r="G68" s="1">
        <f ca="1">'Dev Cost Schedule'!M132</f>
        <v>0</v>
      </c>
      <c r="H68" s="1">
        <f ca="1">'Dev Cost Schedule'!N132</f>
        <v>0</v>
      </c>
      <c r="I68" s="1">
        <f ca="1">'Dev Cost Schedule'!O132</f>
        <v>0</v>
      </c>
      <c r="J68" s="1">
        <f ca="1">'Dev Cost Schedule'!P132</f>
        <v>0</v>
      </c>
      <c r="K68" s="1">
        <f ca="1">'Dev Cost Schedule'!Q132</f>
        <v>0</v>
      </c>
      <c r="L68" s="1">
        <f ca="1">'Dev Cost Schedule'!R132</f>
        <v>0</v>
      </c>
      <c r="M68" s="1">
        <f ca="1">'Dev Cost Schedule'!S132</f>
        <v>0</v>
      </c>
      <c r="N68" s="1">
        <f ca="1">'Dev Cost Schedule'!T132</f>
        <v>0</v>
      </c>
      <c r="O68" s="1">
        <f ca="1">'Dev Cost Schedule'!U132</f>
        <v>0</v>
      </c>
      <c r="P68" s="1">
        <f ca="1">'Dev Cost Schedule'!V132</f>
        <v>0</v>
      </c>
      <c r="Q68" s="1">
        <f ca="1">'Dev Cost Schedule'!W132</f>
        <v>0</v>
      </c>
      <c r="R68" s="1">
        <f ca="1">'Dev Cost Schedule'!X132</f>
        <v>0</v>
      </c>
      <c r="S68" s="1">
        <f ca="1">'Dev Cost Schedule'!Y132</f>
        <v>0</v>
      </c>
      <c r="T68" s="1">
        <f ca="1">'Dev Cost Schedule'!Z132</f>
        <v>0</v>
      </c>
      <c r="U68" s="1">
        <f ca="1">'Dev Cost Schedule'!AA132</f>
        <v>0</v>
      </c>
      <c r="V68" s="1">
        <f ca="1">'Dev Cost Schedule'!AB132</f>
        <v>0</v>
      </c>
      <c r="W68" s="1">
        <f ca="1">'Dev Cost Schedule'!AC132</f>
        <v>0</v>
      </c>
      <c r="X68" s="1">
        <f ca="1">'Dev Cost Schedule'!AD132</f>
        <v>0</v>
      </c>
      <c r="Y68" s="1">
        <f ca="1">'Dev Cost Schedule'!AE132</f>
        <v>0</v>
      </c>
      <c r="Z68" s="1">
        <f ca="1">'Dev Cost Schedule'!AF132</f>
        <v>0</v>
      </c>
      <c r="AA68" s="1">
        <f ca="1">'Dev Cost Schedule'!AG132</f>
        <v>0</v>
      </c>
      <c r="AB68" s="1">
        <f ca="1">'Dev Cost Schedule'!AH132</f>
        <v>420016.48465000006</v>
      </c>
      <c r="AC68" s="1">
        <f ca="1">'Dev Cost Schedule'!AI132</f>
        <v>0</v>
      </c>
      <c r="AD68" s="1">
        <f ca="1">'Dev Cost Schedule'!AJ132</f>
        <v>0</v>
      </c>
      <c r="AE68" s="1">
        <f ca="1">'Dev Cost Schedule'!AK132</f>
        <v>0</v>
      </c>
      <c r="AF68" s="1">
        <f ca="1">'Dev Cost Schedule'!AL132</f>
        <v>0</v>
      </c>
      <c r="AG68" s="1">
        <f ca="1">'Dev Cost Schedule'!AM132</f>
        <v>0</v>
      </c>
      <c r="AH68" s="1">
        <f ca="1">'Dev Cost Schedule'!AN132</f>
        <v>0</v>
      </c>
      <c r="AI68" s="1">
        <f ca="1">'Dev Cost Schedule'!AO132</f>
        <v>0</v>
      </c>
      <c r="AJ68" s="1">
        <f ca="1">'Dev Cost Schedule'!AP132</f>
        <v>0</v>
      </c>
      <c r="AK68" s="1">
        <f ca="1">'Dev Cost Schedule'!AQ132</f>
        <v>0</v>
      </c>
      <c r="AL68" s="1">
        <f ca="1">'Dev Cost Schedule'!AR132</f>
        <v>0</v>
      </c>
      <c r="AM68" s="1">
        <f ca="1">'Dev Cost Schedule'!AS132</f>
        <v>0</v>
      </c>
      <c r="AN68" s="1">
        <f ca="1">'Dev Cost Schedule'!AT132</f>
        <v>0</v>
      </c>
      <c r="AO68" s="1">
        <f ca="1">'Dev Cost Schedule'!AU132</f>
        <v>0</v>
      </c>
      <c r="AP68" s="1">
        <f ca="1">'Dev Cost Schedule'!AV132</f>
        <v>0</v>
      </c>
      <c r="AQ68" s="1">
        <f ca="1">'Dev Cost Schedule'!AW132</f>
        <v>0</v>
      </c>
      <c r="AR68" s="1">
        <f ca="1">'Dev Cost Schedule'!AX132</f>
        <v>0</v>
      </c>
      <c r="AS68" s="1">
        <f ca="1">'Dev Cost Schedule'!AY132</f>
        <v>0</v>
      </c>
      <c r="AT68" s="1">
        <f ca="1">'Dev Cost Schedule'!AZ132</f>
        <v>0</v>
      </c>
      <c r="AU68" s="1">
        <f ca="1">'Dev Cost Schedule'!BA132</f>
        <v>0</v>
      </c>
      <c r="AV68" s="1">
        <f ca="1">'Dev Cost Schedule'!BB132</f>
        <v>0</v>
      </c>
      <c r="AW68" s="1">
        <f ca="1">'Dev Cost Schedule'!BC132</f>
        <v>0</v>
      </c>
      <c r="AX68" s="1">
        <f ca="1">'Dev Cost Schedule'!BD132</f>
        <v>0</v>
      </c>
      <c r="AY68" s="1">
        <f ca="1">'Dev Cost Schedule'!BE132</f>
        <v>0</v>
      </c>
      <c r="AZ68" s="1">
        <f ca="1">'Dev Cost Schedule'!BF132</f>
        <v>0</v>
      </c>
      <c r="BA68" s="1">
        <f ca="1">'Dev Cost Schedule'!BG132</f>
        <v>0</v>
      </c>
      <c r="BB68" s="1">
        <f ca="1">'Dev Cost Schedule'!BH132</f>
        <v>0</v>
      </c>
      <c r="BC68" s="1">
        <f ca="1">'Dev Cost Schedule'!BI132</f>
        <v>0</v>
      </c>
      <c r="BD68" s="1">
        <f ca="1">'Dev Cost Schedule'!BJ132</f>
        <v>0</v>
      </c>
      <c r="BE68" s="1">
        <f ca="1">'Dev Cost Schedule'!BK132</f>
        <v>0</v>
      </c>
      <c r="BF68" s="1">
        <f ca="1">'Dev Cost Schedule'!BL132</f>
        <v>0</v>
      </c>
      <c r="BG68" s="1">
        <f ca="1">'Dev Cost Schedule'!BM132</f>
        <v>0</v>
      </c>
      <c r="BH68" s="1">
        <f ca="1">'Dev Cost Schedule'!BN132</f>
        <v>0</v>
      </c>
      <c r="BI68" s="1">
        <f ca="1">'Dev Cost Schedule'!BO132</f>
        <v>0</v>
      </c>
      <c r="BJ68" s="1">
        <f ca="1">'Dev Cost Schedule'!BP132</f>
        <v>0</v>
      </c>
      <c r="BK68" s="1">
        <f ca="1">'Dev Cost Schedule'!BQ132</f>
        <v>0</v>
      </c>
      <c r="BL68" s="1">
        <f ca="1">'Dev Cost Schedule'!BR132</f>
        <v>0</v>
      </c>
      <c r="BM68" s="1">
        <f ca="1">'Dev Cost Schedule'!BS132</f>
        <v>0</v>
      </c>
      <c r="BN68" s="1">
        <f ca="1">'Dev Cost Schedule'!BT132</f>
        <v>0</v>
      </c>
      <c r="BO68" s="1">
        <f ca="1">'Dev Cost Schedule'!BU132</f>
        <v>0</v>
      </c>
      <c r="BP68" s="1">
        <f ca="1">'Dev Cost Schedule'!BV132</f>
        <v>0</v>
      </c>
      <c r="BQ68" s="1">
        <f ca="1">'Dev Cost Schedule'!BW132</f>
        <v>0</v>
      </c>
      <c r="BR68" s="1">
        <f ca="1">'Dev Cost Schedule'!BX132</f>
        <v>0</v>
      </c>
      <c r="BS68" s="1">
        <f ca="1">'Dev Cost Schedule'!BY132</f>
        <v>0</v>
      </c>
      <c r="BT68" s="1">
        <f ca="1">'Dev Cost Schedule'!BZ132</f>
        <v>0</v>
      </c>
      <c r="BU68" s="1">
        <f ca="1">'Dev Cost Schedule'!CA132</f>
        <v>0</v>
      </c>
      <c r="BV68" s="1">
        <f ca="1">'Dev Cost Schedule'!CB132</f>
        <v>0</v>
      </c>
      <c r="BW68" s="1">
        <f ca="1">'Dev Cost Schedule'!CC132</f>
        <v>0</v>
      </c>
      <c r="BX68" s="1">
        <f ca="1">'Dev Cost Schedule'!CD132</f>
        <v>0</v>
      </c>
      <c r="BY68" s="1">
        <f ca="1">'Dev Cost Schedule'!CE132</f>
        <v>0</v>
      </c>
      <c r="BZ68" s="1">
        <f ca="1">'Dev Cost Schedule'!CF132</f>
        <v>0</v>
      </c>
      <c r="CA68" s="1">
        <f ca="1">'Dev Cost Schedule'!CG132</f>
        <v>0</v>
      </c>
      <c r="CB68" s="1">
        <f ca="1">'Dev Cost Schedule'!CH132</f>
        <v>0</v>
      </c>
      <c r="CC68" s="1">
        <f ca="1">'Dev Cost Schedule'!CI132</f>
        <v>0</v>
      </c>
      <c r="CD68" s="1">
        <f ca="1">'Dev Cost Schedule'!CJ132</f>
        <v>0</v>
      </c>
      <c r="CE68" s="1">
        <f ca="1">'Dev Cost Schedule'!CK132</f>
        <v>0</v>
      </c>
      <c r="CF68" s="1">
        <f ca="1">'Dev Cost Schedule'!CL132</f>
        <v>0</v>
      </c>
      <c r="CG68" s="1">
        <f ca="1">'Dev Cost Schedule'!CM132</f>
        <v>0</v>
      </c>
      <c r="CH68" s="1">
        <f ca="1">'Dev Cost Schedule'!CN132</f>
        <v>0</v>
      </c>
      <c r="CI68" s="1">
        <f ca="1">'Dev Cost Schedule'!CO132</f>
        <v>0</v>
      </c>
      <c r="CJ68" s="1">
        <f ca="1">'Dev Cost Schedule'!CP132</f>
        <v>0</v>
      </c>
      <c r="CK68" s="1">
        <f ca="1">'Dev Cost Schedule'!CQ132</f>
        <v>0</v>
      </c>
      <c r="CL68" s="1">
        <f ca="1">'Dev Cost Schedule'!CR132</f>
        <v>0</v>
      </c>
      <c r="CM68" s="1">
        <f ca="1">'Dev Cost Schedule'!CS132</f>
        <v>0</v>
      </c>
      <c r="CN68" s="1">
        <f ca="1">'Dev Cost Schedule'!CT132</f>
        <v>0</v>
      </c>
      <c r="CO68" s="1">
        <f ca="1">'Dev Cost Schedule'!CU132</f>
        <v>0</v>
      </c>
      <c r="CP68" s="1">
        <f>'Dev Cost Schedule'!CV132</f>
        <v>0</v>
      </c>
      <c r="CQ68" s="1">
        <f>'Dev Cost Schedule'!CW132</f>
        <v>0</v>
      </c>
      <c r="CR68" s="1">
        <f>'Dev Cost Schedule'!CX132</f>
        <v>0</v>
      </c>
      <c r="CS68" s="1">
        <f>'Dev Cost Schedule'!CY132</f>
        <v>0</v>
      </c>
    </row>
    <row r="69" spans="1:97" x14ac:dyDescent="0.25">
      <c r="B69" s="1" t="s">
        <v>245</v>
      </c>
      <c r="C69" s="1">
        <f t="shared" ca="1" si="18"/>
        <v>7500</v>
      </c>
      <c r="E69" s="1">
        <f ca="1">'Dev Cost Schedule'!K133</f>
        <v>0</v>
      </c>
      <c r="F69" s="1">
        <f ca="1">'Dev Cost Schedule'!L133</f>
        <v>0</v>
      </c>
      <c r="G69" s="1">
        <f ca="1">'Dev Cost Schedule'!M133</f>
        <v>0</v>
      </c>
      <c r="H69" s="1">
        <f ca="1">'Dev Cost Schedule'!N133</f>
        <v>0</v>
      </c>
      <c r="I69" s="1">
        <f ca="1">'Dev Cost Schedule'!O133</f>
        <v>0</v>
      </c>
      <c r="J69" s="1">
        <f ca="1">'Dev Cost Schedule'!P133</f>
        <v>0</v>
      </c>
      <c r="K69" s="1">
        <f ca="1">'Dev Cost Schedule'!Q133</f>
        <v>0</v>
      </c>
      <c r="L69" s="1">
        <f ca="1">'Dev Cost Schedule'!R133</f>
        <v>0</v>
      </c>
      <c r="M69" s="1">
        <f ca="1">'Dev Cost Schedule'!S133</f>
        <v>0</v>
      </c>
      <c r="N69" s="1">
        <f ca="1">'Dev Cost Schedule'!T133</f>
        <v>0</v>
      </c>
      <c r="O69" s="1">
        <f ca="1">'Dev Cost Schedule'!U133</f>
        <v>0</v>
      </c>
      <c r="P69" s="1">
        <f ca="1">'Dev Cost Schedule'!V133</f>
        <v>0</v>
      </c>
      <c r="Q69" s="1">
        <f ca="1">'Dev Cost Schedule'!W133</f>
        <v>7500</v>
      </c>
      <c r="R69" s="1">
        <f ca="1">'Dev Cost Schedule'!X133</f>
        <v>0</v>
      </c>
      <c r="S69" s="1">
        <f ca="1">'Dev Cost Schedule'!Y133</f>
        <v>0</v>
      </c>
      <c r="T69" s="1">
        <f ca="1">'Dev Cost Schedule'!Z133</f>
        <v>0</v>
      </c>
      <c r="U69" s="1">
        <f ca="1">'Dev Cost Schedule'!AA133</f>
        <v>0</v>
      </c>
      <c r="V69" s="1">
        <f ca="1">'Dev Cost Schedule'!AB133</f>
        <v>0</v>
      </c>
      <c r="W69" s="1">
        <f ca="1">'Dev Cost Schedule'!AC133</f>
        <v>0</v>
      </c>
      <c r="X69" s="1">
        <f ca="1">'Dev Cost Schedule'!AD133</f>
        <v>0</v>
      </c>
      <c r="Y69" s="1">
        <f ca="1">'Dev Cost Schedule'!AE133</f>
        <v>0</v>
      </c>
      <c r="Z69" s="1">
        <f ca="1">'Dev Cost Schedule'!AF133</f>
        <v>0</v>
      </c>
      <c r="AA69" s="1">
        <f ca="1">'Dev Cost Schedule'!AG133</f>
        <v>0</v>
      </c>
      <c r="AB69" s="1">
        <f ca="1">'Dev Cost Schedule'!AH133</f>
        <v>0</v>
      </c>
      <c r="AC69" s="1">
        <f ca="1">'Dev Cost Schedule'!AI133</f>
        <v>0</v>
      </c>
      <c r="AD69" s="1">
        <f ca="1">'Dev Cost Schedule'!AJ133</f>
        <v>0</v>
      </c>
      <c r="AE69" s="1">
        <f ca="1">'Dev Cost Schedule'!AK133</f>
        <v>0</v>
      </c>
      <c r="AF69" s="1">
        <f ca="1">'Dev Cost Schedule'!AL133</f>
        <v>0</v>
      </c>
      <c r="AG69" s="1">
        <f ca="1">'Dev Cost Schedule'!AM133</f>
        <v>0</v>
      </c>
      <c r="AH69" s="1">
        <f ca="1">'Dev Cost Schedule'!AN133</f>
        <v>0</v>
      </c>
      <c r="AI69" s="1">
        <f ca="1">'Dev Cost Schedule'!AO133</f>
        <v>0</v>
      </c>
      <c r="AJ69" s="1">
        <f ca="1">'Dev Cost Schedule'!AP133</f>
        <v>0</v>
      </c>
      <c r="AK69" s="1">
        <f ca="1">'Dev Cost Schedule'!AQ133</f>
        <v>0</v>
      </c>
      <c r="AL69" s="1">
        <f ca="1">'Dev Cost Schedule'!AR133</f>
        <v>0</v>
      </c>
      <c r="AM69" s="1">
        <f ca="1">'Dev Cost Schedule'!AS133</f>
        <v>0</v>
      </c>
      <c r="AN69" s="1">
        <f ca="1">'Dev Cost Schedule'!AT133</f>
        <v>0</v>
      </c>
      <c r="AO69" s="1">
        <f ca="1">'Dev Cost Schedule'!AU133</f>
        <v>0</v>
      </c>
      <c r="AP69" s="1">
        <f ca="1">'Dev Cost Schedule'!AV133</f>
        <v>0</v>
      </c>
      <c r="AQ69" s="1">
        <f ca="1">'Dev Cost Schedule'!AW133</f>
        <v>0</v>
      </c>
      <c r="AR69" s="1">
        <f ca="1">'Dev Cost Schedule'!AX133</f>
        <v>0</v>
      </c>
      <c r="AS69" s="1">
        <f ca="1">'Dev Cost Schedule'!AY133</f>
        <v>0</v>
      </c>
      <c r="AT69" s="1">
        <f ca="1">'Dev Cost Schedule'!AZ133</f>
        <v>0</v>
      </c>
      <c r="AU69" s="1">
        <f ca="1">'Dev Cost Schedule'!BA133</f>
        <v>0</v>
      </c>
      <c r="AV69" s="1">
        <f ca="1">'Dev Cost Schedule'!BB133</f>
        <v>0</v>
      </c>
      <c r="AW69" s="1">
        <f ca="1">'Dev Cost Schedule'!BC133</f>
        <v>0</v>
      </c>
      <c r="AX69" s="1">
        <f ca="1">'Dev Cost Schedule'!BD133</f>
        <v>0</v>
      </c>
      <c r="AY69" s="1">
        <f ca="1">'Dev Cost Schedule'!BE133</f>
        <v>0</v>
      </c>
      <c r="AZ69" s="1">
        <f ca="1">'Dev Cost Schedule'!BF133</f>
        <v>0</v>
      </c>
      <c r="BA69" s="1">
        <f ca="1">'Dev Cost Schedule'!BG133</f>
        <v>0</v>
      </c>
      <c r="BB69" s="1">
        <f ca="1">'Dev Cost Schedule'!BH133</f>
        <v>0</v>
      </c>
      <c r="BC69" s="1">
        <f ca="1">'Dev Cost Schedule'!BI133</f>
        <v>0</v>
      </c>
      <c r="BD69" s="1">
        <f ca="1">'Dev Cost Schedule'!BJ133</f>
        <v>0</v>
      </c>
      <c r="BE69" s="1">
        <f ca="1">'Dev Cost Schedule'!BK133</f>
        <v>0</v>
      </c>
      <c r="BF69" s="1">
        <f ca="1">'Dev Cost Schedule'!BL133</f>
        <v>0</v>
      </c>
      <c r="BG69" s="1">
        <f ca="1">'Dev Cost Schedule'!BM133</f>
        <v>0</v>
      </c>
      <c r="BH69" s="1">
        <f ca="1">'Dev Cost Schedule'!BN133</f>
        <v>0</v>
      </c>
      <c r="BI69" s="1">
        <f ca="1">'Dev Cost Schedule'!BO133</f>
        <v>0</v>
      </c>
      <c r="BJ69" s="1">
        <f ca="1">'Dev Cost Schedule'!BP133</f>
        <v>0</v>
      </c>
      <c r="BK69" s="1">
        <f ca="1">'Dev Cost Schedule'!BQ133</f>
        <v>0</v>
      </c>
      <c r="BL69" s="1">
        <f ca="1">'Dev Cost Schedule'!BR133</f>
        <v>0</v>
      </c>
      <c r="BM69" s="1">
        <f ca="1">'Dev Cost Schedule'!BS133</f>
        <v>0</v>
      </c>
      <c r="BN69" s="1">
        <f ca="1">'Dev Cost Schedule'!BT133</f>
        <v>0</v>
      </c>
      <c r="BO69" s="1">
        <f ca="1">'Dev Cost Schedule'!BU133</f>
        <v>0</v>
      </c>
      <c r="BP69" s="1">
        <f ca="1">'Dev Cost Schedule'!BV133</f>
        <v>0</v>
      </c>
      <c r="BQ69" s="1">
        <f ca="1">'Dev Cost Schedule'!BW133</f>
        <v>0</v>
      </c>
      <c r="BR69" s="1">
        <f ca="1">'Dev Cost Schedule'!BX133</f>
        <v>0</v>
      </c>
      <c r="BS69" s="1">
        <f ca="1">'Dev Cost Schedule'!BY133</f>
        <v>0</v>
      </c>
      <c r="BT69" s="1">
        <f ca="1">'Dev Cost Schedule'!BZ133</f>
        <v>0</v>
      </c>
      <c r="BU69" s="1">
        <f ca="1">'Dev Cost Schedule'!CA133</f>
        <v>0</v>
      </c>
      <c r="BV69" s="1">
        <f ca="1">'Dev Cost Schedule'!CB133</f>
        <v>0</v>
      </c>
      <c r="BW69" s="1">
        <f ca="1">'Dev Cost Schedule'!CC133</f>
        <v>0</v>
      </c>
      <c r="BX69" s="1">
        <f ca="1">'Dev Cost Schedule'!CD133</f>
        <v>0</v>
      </c>
      <c r="BY69" s="1">
        <f ca="1">'Dev Cost Schedule'!CE133</f>
        <v>0</v>
      </c>
      <c r="BZ69" s="1">
        <f ca="1">'Dev Cost Schedule'!CF133</f>
        <v>0</v>
      </c>
      <c r="CA69" s="1">
        <f ca="1">'Dev Cost Schedule'!CG133</f>
        <v>0</v>
      </c>
      <c r="CB69" s="1">
        <f ca="1">'Dev Cost Schedule'!CH133</f>
        <v>0</v>
      </c>
      <c r="CC69" s="1">
        <f ca="1">'Dev Cost Schedule'!CI133</f>
        <v>0</v>
      </c>
      <c r="CD69" s="1">
        <f ca="1">'Dev Cost Schedule'!CJ133</f>
        <v>0</v>
      </c>
      <c r="CE69" s="1">
        <f ca="1">'Dev Cost Schedule'!CK133</f>
        <v>0</v>
      </c>
      <c r="CF69" s="1">
        <f ca="1">'Dev Cost Schedule'!CL133</f>
        <v>0</v>
      </c>
      <c r="CG69" s="1">
        <f ca="1">'Dev Cost Schedule'!CM133</f>
        <v>0</v>
      </c>
      <c r="CH69" s="1">
        <f ca="1">'Dev Cost Schedule'!CN133</f>
        <v>0</v>
      </c>
      <c r="CI69" s="1">
        <f ca="1">'Dev Cost Schedule'!CO133</f>
        <v>0</v>
      </c>
      <c r="CJ69" s="1">
        <f ca="1">'Dev Cost Schedule'!CP133</f>
        <v>0</v>
      </c>
      <c r="CK69" s="1">
        <f ca="1">'Dev Cost Schedule'!CQ133</f>
        <v>0</v>
      </c>
      <c r="CL69" s="1">
        <f ca="1">'Dev Cost Schedule'!CR133</f>
        <v>0</v>
      </c>
      <c r="CM69" s="1">
        <f ca="1">'Dev Cost Schedule'!CS133</f>
        <v>0</v>
      </c>
      <c r="CN69" s="1">
        <f ca="1">'Dev Cost Schedule'!CT133</f>
        <v>0</v>
      </c>
      <c r="CO69" s="1">
        <f ca="1">'Dev Cost Schedule'!CU133</f>
        <v>0</v>
      </c>
      <c r="CP69" s="1">
        <f>'Dev Cost Schedule'!CV133</f>
        <v>0</v>
      </c>
      <c r="CQ69" s="1">
        <f>'Dev Cost Schedule'!CW133</f>
        <v>0</v>
      </c>
      <c r="CR69" s="1">
        <f>'Dev Cost Schedule'!CX133</f>
        <v>0</v>
      </c>
      <c r="CS69" s="1">
        <f>'Dev Cost Schedule'!CY133</f>
        <v>0</v>
      </c>
    </row>
    <row r="70" spans="1:97" x14ac:dyDescent="0.25">
      <c r="B70" s="1" t="s">
        <v>246</v>
      </c>
      <c r="C70" s="1">
        <f t="shared" ca="1" si="18"/>
        <v>15000</v>
      </c>
      <c r="E70" s="1">
        <f ca="1">'Dev Cost Schedule'!K134</f>
        <v>0</v>
      </c>
      <c r="F70" s="1">
        <f ca="1">'Dev Cost Schedule'!L134</f>
        <v>0</v>
      </c>
      <c r="G70" s="1">
        <f ca="1">'Dev Cost Schedule'!M134</f>
        <v>0</v>
      </c>
      <c r="H70" s="1">
        <f ca="1">'Dev Cost Schedule'!N134</f>
        <v>0</v>
      </c>
      <c r="I70" s="1">
        <f ca="1">'Dev Cost Schedule'!O134</f>
        <v>0</v>
      </c>
      <c r="J70" s="1">
        <f ca="1">'Dev Cost Schedule'!P134</f>
        <v>0</v>
      </c>
      <c r="K70" s="1">
        <f ca="1">'Dev Cost Schedule'!Q134</f>
        <v>0</v>
      </c>
      <c r="L70" s="1">
        <f ca="1">'Dev Cost Schedule'!R134</f>
        <v>0</v>
      </c>
      <c r="M70" s="1">
        <f ca="1">'Dev Cost Schedule'!S134</f>
        <v>0</v>
      </c>
      <c r="N70" s="1">
        <f ca="1">'Dev Cost Schedule'!T134</f>
        <v>0</v>
      </c>
      <c r="O70" s="1">
        <f ca="1">'Dev Cost Schedule'!U134</f>
        <v>0</v>
      </c>
      <c r="P70" s="1">
        <f ca="1">'Dev Cost Schedule'!V134</f>
        <v>0</v>
      </c>
      <c r="Q70" s="1">
        <f ca="1">'Dev Cost Schedule'!W134</f>
        <v>15000</v>
      </c>
      <c r="R70" s="1">
        <f ca="1">'Dev Cost Schedule'!X134</f>
        <v>0</v>
      </c>
      <c r="S70" s="1">
        <f ca="1">'Dev Cost Schedule'!Y134</f>
        <v>0</v>
      </c>
      <c r="T70" s="1">
        <f ca="1">'Dev Cost Schedule'!Z134</f>
        <v>0</v>
      </c>
      <c r="U70" s="1">
        <f ca="1">'Dev Cost Schedule'!AA134</f>
        <v>0</v>
      </c>
      <c r="V70" s="1">
        <f ca="1">'Dev Cost Schedule'!AB134</f>
        <v>0</v>
      </c>
      <c r="W70" s="1">
        <f ca="1">'Dev Cost Schedule'!AC134</f>
        <v>0</v>
      </c>
      <c r="X70" s="1">
        <f ca="1">'Dev Cost Schedule'!AD134</f>
        <v>0</v>
      </c>
      <c r="Y70" s="1">
        <f ca="1">'Dev Cost Schedule'!AE134</f>
        <v>0</v>
      </c>
      <c r="Z70" s="1">
        <f ca="1">'Dev Cost Schedule'!AF134</f>
        <v>0</v>
      </c>
      <c r="AA70" s="1">
        <f ca="1">'Dev Cost Schedule'!AG134</f>
        <v>0</v>
      </c>
      <c r="AB70" s="1">
        <f ca="1">'Dev Cost Schedule'!AH134</f>
        <v>0</v>
      </c>
      <c r="AC70" s="1">
        <f ca="1">'Dev Cost Schedule'!AI134</f>
        <v>0</v>
      </c>
      <c r="AD70" s="1">
        <f ca="1">'Dev Cost Schedule'!AJ134</f>
        <v>0</v>
      </c>
      <c r="AE70" s="1">
        <f ca="1">'Dev Cost Schedule'!AK134</f>
        <v>0</v>
      </c>
      <c r="AF70" s="1">
        <f ca="1">'Dev Cost Schedule'!AL134</f>
        <v>0</v>
      </c>
      <c r="AG70" s="1">
        <f ca="1">'Dev Cost Schedule'!AM134</f>
        <v>0</v>
      </c>
      <c r="AH70" s="1">
        <f ca="1">'Dev Cost Schedule'!AN134</f>
        <v>0</v>
      </c>
      <c r="AI70" s="1">
        <f ca="1">'Dev Cost Schedule'!AO134</f>
        <v>0</v>
      </c>
      <c r="AJ70" s="1">
        <f ca="1">'Dev Cost Schedule'!AP134</f>
        <v>0</v>
      </c>
      <c r="AK70" s="1">
        <f ca="1">'Dev Cost Schedule'!AQ134</f>
        <v>0</v>
      </c>
      <c r="AL70" s="1">
        <f ca="1">'Dev Cost Schedule'!AR134</f>
        <v>0</v>
      </c>
      <c r="AM70" s="1">
        <f ca="1">'Dev Cost Schedule'!AS134</f>
        <v>0</v>
      </c>
      <c r="AN70" s="1">
        <f ca="1">'Dev Cost Schedule'!AT134</f>
        <v>0</v>
      </c>
      <c r="AO70" s="1">
        <f ca="1">'Dev Cost Schedule'!AU134</f>
        <v>0</v>
      </c>
      <c r="AP70" s="1">
        <f ca="1">'Dev Cost Schedule'!AV134</f>
        <v>0</v>
      </c>
      <c r="AQ70" s="1">
        <f ca="1">'Dev Cost Schedule'!AW134</f>
        <v>0</v>
      </c>
      <c r="AR70" s="1">
        <f ca="1">'Dev Cost Schedule'!AX134</f>
        <v>0</v>
      </c>
      <c r="AS70" s="1">
        <f ca="1">'Dev Cost Schedule'!AY134</f>
        <v>0</v>
      </c>
      <c r="AT70" s="1">
        <f ca="1">'Dev Cost Schedule'!AZ134</f>
        <v>0</v>
      </c>
      <c r="AU70" s="1">
        <f ca="1">'Dev Cost Schedule'!BA134</f>
        <v>0</v>
      </c>
      <c r="AV70" s="1">
        <f ca="1">'Dev Cost Schedule'!BB134</f>
        <v>0</v>
      </c>
      <c r="AW70" s="1">
        <f ca="1">'Dev Cost Schedule'!BC134</f>
        <v>0</v>
      </c>
      <c r="AX70" s="1">
        <f ca="1">'Dev Cost Schedule'!BD134</f>
        <v>0</v>
      </c>
      <c r="AY70" s="1">
        <f ca="1">'Dev Cost Schedule'!BE134</f>
        <v>0</v>
      </c>
      <c r="AZ70" s="1">
        <f ca="1">'Dev Cost Schedule'!BF134</f>
        <v>0</v>
      </c>
      <c r="BA70" s="1">
        <f ca="1">'Dev Cost Schedule'!BG134</f>
        <v>0</v>
      </c>
      <c r="BB70" s="1">
        <f ca="1">'Dev Cost Schedule'!BH134</f>
        <v>0</v>
      </c>
      <c r="BC70" s="1">
        <f ca="1">'Dev Cost Schedule'!BI134</f>
        <v>0</v>
      </c>
      <c r="BD70" s="1">
        <f ca="1">'Dev Cost Schedule'!BJ134</f>
        <v>0</v>
      </c>
      <c r="BE70" s="1">
        <f ca="1">'Dev Cost Schedule'!BK134</f>
        <v>0</v>
      </c>
      <c r="BF70" s="1">
        <f ca="1">'Dev Cost Schedule'!BL134</f>
        <v>0</v>
      </c>
      <c r="BG70" s="1">
        <f ca="1">'Dev Cost Schedule'!BM134</f>
        <v>0</v>
      </c>
      <c r="BH70" s="1">
        <f ca="1">'Dev Cost Schedule'!BN134</f>
        <v>0</v>
      </c>
      <c r="BI70" s="1">
        <f ca="1">'Dev Cost Schedule'!BO134</f>
        <v>0</v>
      </c>
      <c r="BJ70" s="1">
        <f ca="1">'Dev Cost Schedule'!BP134</f>
        <v>0</v>
      </c>
      <c r="BK70" s="1">
        <f ca="1">'Dev Cost Schedule'!BQ134</f>
        <v>0</v>
      </c>
      <c r="BL70" s="1">
        <f ca="1">'Dev Cost Schedule'!BR134</f>
        <v>0</v>
      </c>
      <c r="BM70" s="1">
        <f ca="1">'Dev Cost Schedule'!BS134</f>
        <v>0</v>
      </c>
      <c r="BN70" s="1">
        <f ca="1">'Dev Cost Schedule'!BT134</f>
        <v>0</v>
      </c>
      <c r="BO70" s="1">
        <f ca="1">'Dev Cost Schedule'!BU134</f>
        <v>0</v>
      </c>
      <c r="BP70" s="1">
        <f ca="1">'Dev Cost Schedule'!BV134</f>
        <v>0</v>
      </c>
      <c r="BQ70" s="1">
        <f ca="1">'Dev Cost Schedule'!BW134</f>
        <v>0</v>
      </c>
      <c r="BR70" s="1">
        <f ca="1">'Dev Cost Schedule'!BX134</f>
        <v>0</v>
      </c>
      <c r="BS70" s="1">
        <f ca="1">'Dev Cost Schedule'!BY134</f>
        <v>0</v>
      </c>
      <c r="BT70" s="1">
        <f ca="1">'Dev Cost Schedule'!BZ134</f>
        <v>0</v>
      </c>
      <c r="BU70" s="1">
        <f ca="1">'Dev Cost Schedule'!CA134</f>
        <v>0</v>
      </c>
      <c r="BV70" s="1">
        <f ca="1">'Dev Cost Schedule'!CB134</f>
        <v>0</v>
      </c>
      <c r="BW70" s="1">
        <f ca="1">'Dev Cost Schedule'!CC134</f>
        <v>0</v>
      </c>
      <c r="BX70" s="1">
        <f ca="1">'Dev Cost Schedule'!CD134</f>
        <v>0</v>
      </c>
      <c r="BY70" s="1">
        <f ca="1">'Dev Cost Schedule'!CE134</f>
        <v>0</v>
      </c>
      <c r="BZ70" s="1">
        <f ca="1">'Dev Cost Schedule'!CF134</f>
        <v>0</v>
      </c>
      <c r="CA70" s="1">
        <f ca="1">'Dev Cost Schedule'!CG134</f>
        <v>0</v>
      </c>
      <c r="CB70" s="1">
        <f ca="1">'Dev Cost Schedule'!CH134</f>
        <v>0</v>
      </c>
      <c r="CC70" s="1">
        <f ca="1">'Dev Cost Schedule'!CI134</f>
        <v>0</v>
      </c>
      <c r="CD70" s="1">
        <f ca="1">'Dev Cost Schedule'!CJ134</f>
        <v>0</v>
      </c>
      <c r="CE70" s="1">
        <f ca="1">'Dev Cost Schedule'!CK134</f>
        <v>0</v>
      </c>
      <c r="CF70" s="1">
        <f ca="1">'Dev Cost Schedule'!CL134</f>
        <v>0</v>
      </c>
      <c r="CG70" s="1">
        <f ca="1">'Dev Cost Schedule'!CM134</f>
        <v>0</v>
      </c>
      <c r="CH70" s="1">
        <f ca="1">'Dev Cost Schedule'!CN134</f>
        <v>0</v>
      </c>
      <c r="CI70" s="1">
        <f ca="1">'Dev Cost Schedule'!CO134</f>
        <v>0</v>
      </c>
      <c r="CJ70" s="1">
        <f ca="1">'Dev Cost Schedule'!CP134</f>
        <v>0</v>
      </c>
      <c r="CK70" s="1">
        <f ca="1">'Dev Cost Schedule'!CQ134</f>
        <v>0</v>
      </c>
      <c r="CL70" s="1">
        <f ca="1">'Dev Cost Schedule'!CR134</f>
        <v>0</v>
      </c>
      <c r="CM70" s="1">
        <f ca="1">'Dev Cost Schedule'!CS134</f>
        <v>0</v>
      </c>
      <c r="CN70" s="1">
        <f ca="1">'Dev Cost Schedule'!CT134</f>
        <v>0</v>
      </c>
      <c r="CO70" s="1">
        <f ca="1">'Dev Cost Schedule'!CU134</f>
        <v>0</v>
      </c>
      <c r="CP70" s="1">
        <f>'Dev Cost Schedule'!CV134</f>
        <v>0</v>
      </c>
      <c r="CQ70" s="1">
        <f>'Dev Cost Schedule'!CW134</f>
        <v>0</v>
      </c>
      <c r="CR70" s="1">
        <f>'Dev Cost Schedule'!CX134</f>
        <v>0</v>
      </c>
      <c r="CS70" s="1">
        <f>'Dev Cost Schedule'!CY134</f>
        <v>0</v>
      </c>
    </row>
    <row r="72" spans="1:97" x14ac:dyDescent="0.25">
      <c r="B72" s="1" t="s">
        <v>249</v>
      </c>
      <c r="E72" s="1">
        <f>'Dev Cost Schedule'!K137</f>
        <v>0</v>
      </c>
      <c r="F72" s="1">
        <f ca="1">'Dev Cost Schedule'!L137</f>
        <v>0</v>
      </c>
      <c r="G72" s="1">
        <f ca="1">'Dev Cost Schedule'!M137</f>
        <v>0</v>
      </c>
      <c r="H72" s="1">
        <f ca="1">'Dev Cost Schedule'!N137</f>
        <v>0</v>
      </c>
      <c r="I72" s="1">
        <f ca="1">'Dev Cost Schedule'!O137</f>
        <v>0</v>
      </c>
      <c r="J72" s="1">
        <f ca="1">'Dev Cost Schedule'!P137</f>
        <v>0</v>
      </c>
      <c r="K72" s="1">
        <f ca="1">'Dev Cost Schedule'!Q137</f>
        <v>0</v>
      </c>
      <c r="L72" s="1">
        <f ca="1">'Dev Cost Schedule'!R137</f>
        <v>0</v>
      </c>
      <c r="M72" s="1">
        <f ca="1">'Dev Cost Schedule'!S137</f>
        <v>0</v>
      </c>
      <c r="N72" s="1">
        <f ca="1">'Dev Cost Schedule'!T137</f>
        <v>0</v>
      </c>
      <c r="O72" s="1">
        <f ca="1">'Dev Cost Schedule'!U137</f>
        <v>0</v>
      </c>
      <c r="P72" s="1">
        <f ca="1">'Dev Cost Schedule'!V137</f>
        <v>0</v>
      </c>
      <c r="Q72" s="1">
        <f ca="1">'Dev Cost Schedule'!W137</f>
        <v>0</v>
      </c>
      <c r="R72" s="1">
        <f ca="1">'Dev Cost Schedule'!X137</f>
        <v>0</v>
      </c>
      <c r="S72" s="1">
        <f ca="1">'Dev Cost Schedule'!Y137</f>
        <v>0</v>
      </c>
      <c r="T72" s="1">
        <f ca="1">'Dev Cost Schedule'!Z137</f>
        <v>0</v>
      </c>
      <c r="U72" s="1">
        <f ca="1">'Dev Cost Schedule'!AA137</f>
        <v>0</v>
      </c>
      <c r="V72" s="1">
        <f ca="1">'Dev Cost Schedule'!AB137</f>
        <v>0</v>
      </c>
      <c r="W72" s="1">
        <f ca="1">'Dev Cost Schedule'!AC137</f>
        <v>0</v>
      </c>
      <c r="X72" s="1">
        <f ca="1">'Dev Cost Schedule'!AD137</f>
        <v>0</v>
      </c>
      <c r="Y72" s="1">
        <f ca="1">'Dev Cost Schedule'!AE137</f>
        <v>0</v>
      </c>
      <c r="Z72" s="1">
        <f ca="1">'Dev Cost Schedule'!AF137</f>
        <v>0</v>
      </c>
      <c r="AA72" s="1">
        <f ca="1">'Dev Cost Schedule'!AG137</f>
        <v>0</v>
      </c>
      <c r="AB72" s="1">
        <f ca="1">'Dev Cost Schedule'!AH137</f>
        <v>0</v>
      </c>
      <c r="AC72" s="1">
        <f ca="1">'Dev Cost Schedule'!AI137</f>
        <v>84378934.381909937</v>
      </c>
      <c r="AD72" s="1">
        <f ca="1">'Dev Cost Schedule'!AJ137</f>
        <v>0</v>
      </c>
      <c r="AE72" s="1">
        <f ca="1">'Dev Cost Schedule'!AK137</f>
        <v>0</v>
      </c>
      <c r="AF72" s="1">
        <f ca="1">'Dev Cost Schedule'!AL137</f>
        <v>0</v>
      </c>
      <c r="AG72" s="1">
        <f ca="1">'Dev Cost Schedule'!AM137</f>
        <v>0</v>
      </c>
      <c r="AH72" s="1">
        <f ca="1">'Dev Cost Schedule'!AN137</f>
        <v>0</v>
      </c>
      <c r="AI72" s="1">
        <f ca="1">'Dev Cost Schedule'!AO137</f>
        <v>0</v>
      </c>
      <c r="AJ72" s="1">
        <f ca="1">'Dev Cost Schedule'!AP137</f>
        <v>0</v>
      </c>
      <c r="AK72" s="1">
        <f ca="1">'Dev Cost Schedule'!AQ137</f>
        <v>0</v>
      </c>
      <c r="AL72" s="1">
        <f ca="1">'Dev Cost Schedule'!AR137</f>
        <v>0</v>
      </c>
      <c r="AM72" s="1">
        <f ca="1">'Dev Cost Schedule'!AS137</f>
        <v>0</v>
      </c>
      <c r="AN72" s="1">
        <f ca="1">'Dev Cost Schedule'!AT137</f>
        <v>0</v>
      </c>
      <c r="AO72" s="1">
        <f ca="1">'Dev Cost Schedule'!AU137</f>
        <v>0</v>
      </c>
      <c r="AP72" s="1">
        <f ca="1">'Dev Cost Schedule'!AV137</f>
        <v>0</v>
      </c>
      <c r="AQ72" s="1">
        <f ca="1">'Dev Cost Schedule'!AW137</f>
        <v>0</v>
      </c>
      <c r="AR72" s="1">
        <f ca="1">'Dev Cost Schedule'!AX137</f>
        <v>0</v>
      </c>
      <c r="AS72" s="1">
        <f ca="1">'Dev Cost Schedule'!AY137</f>
        <v>0</v>
      </c>
      <c r="AT72" s="1">
        <f ca="1">'Dev Cost Schedule'!AZ137</f>
        <v>0</v>
      </c>
      <c r="AU72" s="1">
        <f ca="1">'Dev Cost Schedule'!BA137</f>
        <v>0</v>
      </c>
      <c r="AV72" s="1">
        <f ca="1">'Dev Cost Schedule'!BB137</f>
        <v>0</v>
      </c>
      <c r="AW72" s="1">
        <f ca="1">'Dev Cost Schedule'!BC137</f>
        <v>0</v>
      </c>
      <c r="AX72" s="1">
        <f ca="1">'Dev Cost Schedule'!BD137</f>
        <v>0</v>
      </c>
      <c r="AY72" s="1">
        <f ca="1">'Dev Cost Schedule'!BE137</f>
        <v>0</v>
      </c>
      <c r="AZ72" s="1">
        <f ca="1">'Dev Cost Schedule'!BF137</f>
        <v>0</v>
      </c>
      <c r="BA72" s="1">
        <f ca="1">'Dev Cost Schedule'!BG137</f>
        <v>0</v>
      </c>
      <c r="BB72" s="1">
        <f ca="1">'Dev Cost Schedule'!BH137</f>
        <v>0</v>
      </c>
      <c r="BC72" s="1">
        <f ca="1">'Dev Cost Schedule'!BI137</f>
        <v>0</v>
      </c>
      <c r="BD72" s="1">
        <f ca="1">'Dev Cost Schedule'!BJ137</f>
        <v>0</v>
      </c>
      <c r="BE72" s="1">
        <f ca="1">'Dev Cost Schedule'!BK137</f>
        <v>0</v>
      </c>
      <c r="BF72" s="1">
        <f ca="1">'Dev Cost Schedule'!BL137</f>
        <v>0</v>
      </c>
      <c r="BG72" s="1">
        <f ca="1">'Dev Cost Schedule'!BM137</f>
        <v>0</v>
      </c>
      <c r="BH72" s="1">
        <f ca="1">'Dev Cost Schedule'!BN137</f>
        <v>0</v>
      </c>
      <c r="BI72" s="1">
        <f ca="1">'Dev Cost Schedule'!BO137</f>
        <v>0</v>
      </c>
      <c r="BJ72" s="1">
        <f ca="1">'Dev Cost Schedule'!BP137</f>
        <v>0</v>
      </c>
      <c r="BK72" s="1">
        <f ca="1">'Dev Cost Schedule'!BQ137</f>
        <v>0</v>
      </c>
      <c r="BL72" s="1">
        <f ca="1">'Dev Cost Schedule'!BR137</f>
        <v>0</v>
      </c>
      <c r="BM72" s="1">
        <f ca="1">'Dev Cost Schedule'!BS137</f>
        <v>0</v>
      </c>
      <c r="BN72" s="1">
        <f ca="1">'Dev Cost Schedule'!BT137</f>
        <v>0</v>
      </c>
      <c r="BO72" s="1">
        <f ca="1">'Dev Cost Schedule'!BU137</f>
        <v>0</v>
      </c>
      <c r="BP72" s="1">
        <f ca="1">'Dev Cost Schedule'!BV137</f>
        <v>0</v>
      </c>
      <c r="BQ72" s="1">
        <f ca="1">'Dev Cost Schedule'!BW137</f>
        <v>0</v>
      </c>
      <c r="BR72" s="1">
        <f ca="1">'Dev Cost Schedule'!BX137</f>
        <v>0</v>
      </c>
      <c r="BS72" s="1">
        <f ca="1">'Dev Cost Schedule'!BY137</f>
        <v>0</v>
      </c>
      <c r="BT72" s="1">
        <f ca="1">'Dev Cost Schedule'!BZ137</f>
        <v>0</v>
      </c>
      <c r="BU72" s="1">
        <f ca="1">'Dev Cost Schedule'!CA137</f>
        <v>0</v>
      </c>
      <c r="BV72" s="1">
        <f ca="1">'Dev Cost Schedule'!CB137</f>
        <v>0</v>
      </c>
      <c r="BW72" s="1">
        <f ca="1">'Dev Cost Schedule'!CC137</f>
        <v>0</v>
      </c>
      <c r="BX72" s="1">
        <f ca="1">'Dev Cost Schedule'!CD137</f>
        <v>0</v>
      </c>
      <c r="BY72" s="1">
        <f ca="1">'Dev Cost Schedule'!CE137</f>
        <v>0</v>
      </c>
      <c r="BZ72" s="1">
        <f ca="1">'Dev Cost Schedule'!CF137</f>
        <v>0</v>
      </c>
      <c r="CA72" s="1">
        <f ca="1">'Dev Cost Schedule'!CG137</f>
        <v>0</v>
      </c>
      <c r="CB72" s="1">
        <f ca="1">'Dev Cost Schedule'!CH137</f>
        <v>0</v>
      </c>
      <c r="CC72" s="1">
        <f ca="1">'Dev Cost Schedule'!CI137</f>
        <v>0</v>
      </c>
      <c r="CD72" s="1">
        <f ca="1">'Dev Cost Schedule'!CJ137</f>
        <v>0</v>
      </c>
      <c r="CE72" s="1">
        <f ca="1">'Dev Cost Schedule'!CK137</f>
        <v>0</v>
      </c>
      <c r="CF72" s="1">
        <f ca="1">'Dev Cost Schedule'!CL137</f>
        <v>0</v>
      </c>
      <c r="CG72" s="1">
        <f ca="1">'Dev Cost Schedule'!CM137</f>
        <v>0</v>
      </c>
      <c r="CH72" s="1">
        <f ca="1">'Dev Cost Schedule'!CN137</f>
        <v>0</v>
      </c>
      <c r="CI72" s="1">
        <f ca="1">'Dev Cost Schedule'!CO137</f>
        <v>0</v>
      </c>
      <c r="CJ72" s="1">
        <f ca="1">'Dev Cost Schedule'!CP137</f>
        <v>0</v>
      </c>
      <c r="CK72" s="1">
        <f ca="1">'Dev Cost Schedule'!CQ137</f>
        <v>0</v>
      </c>
      <c r="CL72" s="1">
        <f ca="1">'Dev Cost Schedule'!CR137</f>
        <v>0</v>
      </c>
      <c r="CM72" s="1">
        <f ca="1">'Dev Cost Schedule'!CS137</f>
        <v>0</v>
      </c>
      <c r="CN72" s="1">
        <f ca="1">'Dev Cost Schedule'!CT137</f>
        <v>0</v>
      </c>
      <c r="CO72" s="1">
        <f ca="1">'Dev Cost Schedule'!CU137</f>
        <v>0</v>
      </c>
      <c r="CP72" s="1">
        <f>'Dev Cost Schedule'!CV137</f>
        <v>0</v>
      </c>
      <c r="CQ72" s="1">
        <f>'Dev Cost Schedule'!CW137</f>
        <v>0</v>
      </c>
      <c r="CR72" s="1">
        <f>'Dev Cost Schedule'!CX137</f>
        <v>0</v>
      </c>
      <c r="CS72" s="1">
        <f>'Dev Cost Schedule'!CY137</f>
        <v>0</v>
      </c>
    </row>
    <row r="74" spans="1:97" s="15" customFormat="1" ht="19.5" thickBot="1" x14ac:dyDescent="0.35">
      <c r="B74" s="16" t="s">
        <v>280</v>
      </c>
      <c r="C74" s="39"/>
    </row>
    <row r="76" spans="1:97" x14ac:dyDescent="0.25">
      <c r="A76" s="118"/>
      <c r="B76" s="118" t="s">
        <v>290</v>
      </c>
      <c r="C76" s="118">
        <f ca="1">SUM(E76:CS76)</f>
        <v>83280753.878927514</v>
      </c>
      <c r="D76" s="118"/>
      <c r="E76" s="118">
        <f ca="1">E45+E57+E62-E72-E66-E67-E68-E69-E70</f>
        <v>-26369995</v>
      </c>
      <c r="F76" s="118">
        <f t="shared" ref="F76:BQ76" ca="1" si="19">F45+F57+F62-F72-F66-F67-F68-F69-F70</f>
        <v>-978962.1875</v>
      </c>
      <c r="G76" s="118">
        <f t="shared" ca="1" si="19"/>
        <v>-978962.1875</v>
      </c>
      <c r="H76" s="118">
        <f t="shared" ca="1" si="19"/>
        <v>-990787.1875</v>
      </c>
      <c r="I76" s="118">
        <f t="shared" ca="1" si="19"/>
        <v>-978962.1875</v>
      </c>
      <c r="J76" s="118">
        <f t="shared" ca="1" si="19"/>
        <v>-7764568.4667642722</v>
      </c>
      <c r="K76" s="118">
        <f t="shared" ca="1" si="19"/>
        <v>-635380.03275350935</v>
      </c>
      <c r="L76" s="118">
        <f t="shared" ca="1" si="19"/>
        <v>-1330628.8667351126</v>
      </c>
      <c r="M76" s="118">
        <f t="shared" ca="1" si="19"/>
        <v>-2575333.4763964131</v>
      </c>
      <c r="N76" s="118">
        <f t="shared" ca="1" si="19"/>
        <v>-4477095.5351245375</v>
      </c>
      <c r="O76" s="118">
        <f t="shared" ca="1" si="19"/>
        <v>-6935383.4096287284</v>
      </c>
      <c r="P76" s="118">
        <f t="shared" ca="1" si="19"/>
        <v>-9649193.2016060837</v>
      </c>
      <c r="Q76" s="118">
        <f t="shared" ca="1" si="19"/>
        <v>-3069146.990350808</v>
      </c>
      <c r="R76" s="118">
        <f t="shared" ca="1" si="19"/>
        <v>-1000</v>
      </c>
      <c r="S76" s="118">
        <f t="shared" ca="1" si="19"/>
        <v>-1000</v>
      </c>
      <c r="T76" s="118">
        <f t="shared" ca="1" si="19"/>
        <v>-1000</v>
      </c>
      <c r="U76" s="118">
        <f t="shared" ca="1" si="19"/>
        <v>-1000</v>
      </c>
      <c r="V76" s="118">
        <f t="shared" ca="1" si="19"/>
        <v>-1000</v>
      </c>
      <c r="W76" s="118">
        <f t="shared" ca="1" si="19"/>
        <v>-1000</v>
      </c>
      <c r="X76" s="118">
        <f t="shared" ca="1" si="19"/>
        <v>-1000</v>
      </c>
      <c r="Y76" s="118">
        <f t="shared" ca="1" si="19"/>
        <v>-1000</v>
      </c>
      <c r="Z76" s="118">
        <f t="shared" ca="1" si="19"/>
        <v>-1000</v>
      </c>
      <c r="AA76" s="118">
        <f t="shared" ca="1" si="19"/>
        <v>-1000</v>
      </c>
      <c r="AB76" s="118">
        <f t="shared" ca="1" si="19"/>
        <v>-421016.48465000006</v>
      </c>
      <c r="AC76" s="118">
        <f t="shared" ca="1" si="19"/>
        <v>12888537.935413599</v>
      </c>
      <c r="AD76" s="118">
        <f t="shared" ca="1" si="19"/>
        <v>4030.9983071940369</v>
      </c>
      <c r="AE76" s="118">
        <f t="shared" ca="1" si="19"/>
        <v>211418.29657131108</v>
      </c>
      <c r="AF76" s="118">
        <f t="shared" ca="1" si="19"/>
        <v>403309.5018322856</v>
      </c>
      <c r="AG76" s="118">
        <f t="shared" ca="1" si="19"/>
        <v>474378.22817359364</v>
      </c>
      <c r="AH76" s="118">
        <f t="shared" ca="1" si="19"/>
        <v>475103.77962625143</v>
      </c>
      <c r="AI76" s="118">
        <f t="shared" ca="1" si="19"/>
        <v>449077.95879068592</v>
      </c>
      <c r="AJ76" s="118">
        <f t="shared" ca="1" si="19"/>
        <v>476550.76826240565</v>
      </c>
      <c r="AK76" s="118">
        <f t="shared" ca="1" si="19"/>
        <v>477272.21063200996</v>
      </c>
      <c r="AL76" s="118">
        <f t="shared" ca="1" si="19"/>
        <v>475317.28848519851</v>
      </c>
      <c r="AM76" s="118">
        <f t="shared" ca="1" si="19"/>
        <v>478711.00440278056</v>
      </c>
      <c r="AN76" s="118">
        <f t="shared" ca="1" si="19"/>
        <v>479428.36096068379</v>
      </c>
      <c r="AO76" s="118">
        <f t="shared" ca="1" si="19"/>
        <v>98930.976114579535</v>
      </c>
      <c r="AP76" s="118">
        <f t="shared" ca="1" si="19"/>
        <v>474351.89794348122</v>
      </c>
      <c r="AQ76" s="118">
        <f t="shared" ca="1" si="19"/>
        <v>475065.191829241</v>
      </c>
      <c r="AR76" s="118">
        <f t="shared" ca="1" si="19"/>
        <v>473014.63661040517</v>
      </c>
      <c r="AS76" s="118">
        <f t="shared" ca="1" si="19"/>
        <v>476487.73483863316</v>
      </c>
      <c r="AT76" s="118">
        <f t="shared" ca="1" si="19"/>
        <v>477196.98906075861</v>
      </c>
      <c r="AU76" s="118">
        <f t="shared" ca="1" si="19"/>
        <v>450279.90181879798</v>
      </c>
      <c r="AV76" s="118">
        <f t="shared" ca="1" si="19"/>
        <v>478611.47564995987</v>
      </c>
      <c r="AW76" s="118">
        <f t="shared" ca="1" si="19"/>
        <v>479316.71308665397</v>
      </c>
      <c r="AX76" s="118">
        <f t="shared" ca="1" si="19"/>
        <v>477258.1166565005</v>
      </c>
      <c r="AY76" s="118">
        <f t="shared" ca="1" si="19"/>
        <v>480723.18888233852</v>
      </c>
      <c r="AZ76" s="118">
        <f t="shared" ca="1" si="19"/>
        <v>481424.43228223588</v>
      </c>
      <c r="BA76" s="118">
        <f t="shared" ca="1" si="19"/>
        <v>117389.18783103646</v>
      </c>
      <c r="BB76" s="118">
        <f t="shared" ca="1" si="19"/>
        <v>506387.65098600939</v>
      </c>
      <c r="BC76" s="118">
        <f t="shared" ca="1" si="19"/>
        <v>507084.92296891037</v>
      </c>
      <c r="BD76" s="118">
        <f t="shared" ca="1" si="19"/>
        <v>504930.87615060568</v>
      </c>
      <c r="BE76" s="118">
        <f t="shared" ca="1" si="19"/>
        <v>508475.51302543987</v>
      </c>
      <c r="BF76" s="118">
        <f t="shared" ca="1" si="19"/>
        <v>509168.83608303987</v>
      </c>
      <c r="BG76" s="118">
        <f t="shared" ca="1" si="19"/>
        <v>125176934.51966035</v>
      </c>
      <c r="BH76" s="118">
        <f t="shared" ca="1" si="19"/>
        <v>0</v>
      </c>
      <c r="BI76" s="118">
        <f t="shared" ca="1" si="19"/>
        <v>0</v>
      </c>
      <c r="BJ76" s="118">
        <f t="shared" ca="1" si="19"/>
        <v>0</v>
      </c>
      <c r="BK76" s="118">
        <f t="shared" ca="1" si="19"/>
        <v>0</v>
      </c>
      <c r="BL76" s="118">
        <f t="shared" ca="1" si="19"/>
        <v>0</v>
      </c>
      <c r="BM76" s="118">
        <f t="shared" ca="1" si="19"/>
        <v>0</v>
      </c>
      <c r="BN76" s="118">
        <f t="shared" ca="1" si="19"/>
        <v>0</v>
      </c>
      <c r="BO76" s="118">
        <f t="shared" ca="1" si="19"/>
        <v>0</v>
      </c>
      <c r="BP76" s="118">
        <f t="shared" ca="1" si="19"/>
        <v>0</v>
      </c>
      <c r="BQ76" s="118">
        <f t="shared" ca="1" si="19"/>
        <v>0</v>
      </c>
      <c r="BR76" s="118">
        <f t="shared" ref="BR76:CS76" ca="1" si="20">BR45+BR57+BR62-BR72-BR66-BR67-BR68-BR69-BR70</f>
        <v>0</v>
      </c>
      <c r="BS76" s="118">
        <f t="shared" ca="1" si="20"/>
        <v>0</v>
      </c>
      <c r="BT76" s="118">
        <f t="shared" ca="1" si="20"/>
        <v>0</v>
      </c>
      <c r="BU76" s="118">
        <f t="shared" ca="1" si="20"/>
        <v>0</v>
      </c>
      <c r="BV76" s="118">
        <f t="shared" ca="1" si="20"/>
        <v>0</v>
      </c>
      <c r="BW76" s="118">
        <f t="shared" ca="1" si="20"/>
        <v>0</v>
      </c>
      <c r="BX76" s="118">
        <f t="shared" ca="1" si="20"/>
        <v>0</v>
      </c>
      <c r="BY76" s="118">
        <f t="shared" ca="1" si="20"/>
        <v>0</v>
      </c>
      <c r="BZ76" s="118">
        <f t="shared" ca="1" si="20"/>
        <v>0</v>
      </c>
      <c r="CA76" s="118">
        <f t="shared" ca="1" si="20"/>
        <v>0</v>
      </c>
      <c r="CB76" s="118">
        <f t="shared" ca="1" si="20"/>
        <v>0</v>
      </c>
      <c r="CC76" s="118">
        <f t="shared" ca="1" si="20"/>
        <v>0</v>
      </c>
      <c r="CD76" s="118">
        <f t="shared" ca="1" si="20"/>
        <v>0</v>
      </c>
      <c r="CE76" s="118">
        <f t="shared" ca="1" si="20"/>
        <v>0</v>
      </c>
      <c r="CF76" s="118">
        <f t="shared" ca="1" si="20"/>
        <v>0</v>
      </c>
      <c r="CG76" s="118">
        <f t="shared" ca="1" si="20"/>
        <v>0</v>
      </c>
      <c r="CH76" s="118">
        <f t="shared" ca="1" si="20"/>
        <v>0</v>
      </c>
      <c r="CI76" s="118">
        <f t="shared" ca="1" si="20"/>
        <v>0</v>
      </c>
      <c r="CJ76" s="118">
        <f t="shared" ca="1" si="20"/>
        <v>0</v>
      </c>
      <c r="CK76" s="118">
        <f t="shared" ca="1" si="20"/>
        <v>0</v>
      </c>
      <c r="CL76" s="118">
        <f t="shared" ca="1" si="20"/>
        <v>0</v>
      </c>
      <c r="CM76" s="118">
        <f t="shared" ca="1" si="20"/>
        <v>0</v>
      </c>
      <c r="CN76" s="118">
        <f t="shared" ca="1" si="20"/>
        <v>0</v>
      </c>
      <c r="CO76" s="118">
        <f t="shared" ca="1" si="20"/>
        <v>0</v>
      </c>
      <c r="CP76" s="118">
        <f t="shared" ca="1" si="20"/>
        <v>0</v>
      </c>
      <c r="CQ76" s="118">
        <f t="shared" ca="1" si="20"/>
        <v>0</v>
      </c>
      <c r="CR76" s="118">
        <f t="shared" ca="1" si="20"/>
        <v>0</v>
      </c>
      <c r="CS76" s="118">
        <f t="shared" ca="1" si="20"/>
        <v>0</v>
      </c>
    </row>
    <row r="77" spans="1:97" x14ac:dyDescent="0.25">
      <c r="A77" s="118"/>
      <c r="B77" s="118" t="s">
        <v>293</v>
      </c>
      <c r="C77" s="118"/>
      <c r="D77" s="118"/>
      <c r="E77" s="118">
        <f ca="1">E76+D77</f>
        <v>-26369995</v>
      </c>
      <c r="F77" s="118">
        <f t="shared" ref="F77:BQ77" ca="1" si="21">F76+E77</f>
        <v>-27348957.1875</v>
      </c>
      <c r="G77" s="118">
        <f t="shared" ca="1" si="21"/>
        <v>-28327919.375</v>
      </c>
      <c r="H77" s="118">
        <f t="shared" ca="1" si="21"/>
        <v>-29318706.5625</v>
      </c>
      <c r="I77" s="118">
        <f t="shared" ca="1" si="21"/>
        <v>-30297668.75</v>
      </c>
      <c r="J77" s="118">
        <f t="shared" ca="1" si="21"/>
        <v>-38062237.216764271</v>
      </c>
      <c r="K77" s="118">
        <f t="shared" ca="1" si="21"/>
        <v>-38697617.249517784</v>
      </c>
      <c r="L77" s="118">
        <f t="shared" ca="1" si="21"/>
        <v>-40028246.116252899</v>
      </c>
      <c r="M77" s="118">
        <f t="shared" ca="1" si="21"/>
        <v>-42603579.592649311</v>
      </c>
      <c r="N77" s="118">
        <f t="shared" ca="1" si="21"/>
        <v>-47080675.127773851</v>
      </c>
      <c r="O77" s="118">
        <f t="shared" ca="1" si="21"/>
        <v>-54016058.537402578</v>
      </c>
      <c r="P77" s="118">
        <f t="shared" ca="1" si="21"/>
        <v>-63665251.739008665</v>
      </c>
      <c r="Q77" s="118">
        <f t="shared" ca="1" si="21"/>
        <v>-66734398.72935947</v>
      </c>
      <c r="R77" s="118">
        <f t="shared" ca="1" si="21"/>
        <v>-66735398.72935947</v>
      </c>
      <c r="S77" s="118">
        <f t="shared" ca="1" si="21"/>
        <v>-66736398.72935947</v>
      </c>
      <c r="T77" s="118">
        <f t="shared" ca="1" si="21"/>
        <v>-66737398.72935947</v>
      </c>
      <c r="U77" s="118">
        <f t="shared" ca="1" si="21"/>
        <v>-66738398.72935947</v>
      </c>
      <c r="V77" s="118">
        <f t="shared" ca="1" si="21"/>
        <v>-66739398.72935947</v>
      </c>
      <c r="W77" s="118">
        <f t="shared" ca="1" si="21"/>
        <v>-66740398.72935947</v>
      </c>
      <c r="X77" s="118">
        <f t="shared" ca="1" si="21"/>
        <v>-66741398.72935947</v>
      </c>
      <c r="Y77" s="118">
        <f t="shared" ca="1" si="21"/>
        <v>-66742398.72935947</v>
      </c>
      <c r="Z77" s="118">
        <f t="shared" ca="1" si="21"/>
        <v>-66743398.72935947</v>
      </c>
      <c r="AA77" s="118">
        <f t="shared" ca="1" si="21"/>
        <v>-66744398.72935947</v>
      </c>
      <c r="AB77" s="118">
        <f t="shared" ca="1" si="21"/>
        <v>-67165415.214009464</v>
      </c>
      <c r="AC77" s="118">
        <f t="shared" ca="1" si="21"/>
        <v>-54276877.278595865</v>
      </c>
      <c r="AD77" s="118">
        <f t="shared" ca="1" si="21"/>
        <v>-54272846.280288674</v>
      </c>
      <c r="AE77" s="118">
        <f t="shared" ca="1" si="21"/>
        <v>-54061427.98371736</v>
      </c>
      <c r="AF77" s="118">
        <f t="shared" ca="1" si="21"/>
        <v>-53658118.481885076</v>
      </c>
      <c r="AG77" s="118">
        <f t="shared" ca="1" si="21"/>
        <v>-53183740.253711484</v>
      </c>
      <c r="AH77" s="118">
        <f t="shared" ca="1" si="21"/>
        <v>-52708636.474085234</v>
      </c>
      <c r="AI77" s="118">
        <f t="shared" ca="1" si="21"/>
        <v>-52259558.515294552</v>
      </c>
      <c r="AJ77" s="118">
        <f t="shared" ca="1" si="21"/>
        <v>-51783007.747032143</v>
      </c>
      <c r="AK77" s="118">
        <f t="shared" ca="1" si="21"/>
        <v>-51305735.536400132</v>
      </c>
      <c r="AL77" s="118">
        <f t="shared" ca="1" si="21"/>
        <v>-50830418.247914933</v>
      </c>
      <c r="AM77" s="118">
        <f t="shared" ca="1" si="21"/>
        <v>-50351707.243512154</v>
      </c>
      <c r="AN77" s="118">
        <f t="shared" ca="1" si="21"/>
        <v>-49872278.882551469</v>
      </c>
      <c r="AO77" s="118">
        <f t="shared" ca="1" si="21"/>
        <v>-49773347.90643689</v>
      </c>
      <c r="AP77" s="118">
        <f t="shared" ca="1" si="21"/>
        <v>-49298996.008493409</v>
      </c>
      <c r="AQ77" s="118">
        <f t="shared" ca="1" si="21"/>
        <v>-48823930.816664167</v>
      </c>
      <c r="AR77" s="118">
        <f t="shared" ca="1" si="21"/>
        <v>-48350916.180053763</v>
      </c>
      <c r="AS77" s="118">
        <f t="shared" ca="1" si="21"/>
        <v>-47874428.445215128</v>
      </c>
      <c r="AT77" s="118">
        <f t="shared" ca="1" si="21"/>
        <v>-47397231.456154369</v>
      </c>
      <c r="AU77" s="118">
        <f t="shared" ca="1" si="21"/>
        <v>-46946951.554335572</v>
      </c>
      <c r="AV77" s="118">
        <f t="shared" ca="1" si="21"/>
        <v>-46468340.078685611</v>
      </c>
      <c r="AW77" s="118">
        <f t="shared" ca="1" si="21"/>
        <v>-45989023.365598954</v>
      </c>
      <c r="AX77" s="118">
        <f t="shared" ca="1" si="21"/>
        <v>-45511765.248942457</v>
      </c>
      <c r="AY77" s="118">
        <f t="shared" ca="1" si="21"/>
        <v>-45031042.060060121</v>
      </c>
      <c r="AZ77" s="118">
        <f t="shared" ca="1" si="21"/>
        <v>-44549617.627777882</v>
      </c>
      <c r="BA77" s="118">
        <f t="shared" ca="1" si="21"/>
        <v>-44432228.439946845</v>
      </c>
      <c r="BB77" s="118">
        <f t="shared" ca="1" si="21"/>
        <v>-43925840.788960837</v>
      </c>
      <c r="BC77" s="118">
        <f t="shared" ca="1" si="21"/>
        <v>-43418755.865991928</v>
      </c>
      <c r="BD77" s="118">
        <f t="shared" ca="1" si="21"/>
        <v>-42913824.98984132</v>
      </c>
      <c r="BE77" s="118">
        <f t="shared" ca="1" si="21"/>
        <v>-42405349.476815879</v>
      </c>
      <c r="BF77" s="118">
        <f t="shared" ca="1" si="21"/>
        <v>-41896180.64073284</v>
      </c>
      <c r="BG77" s="118">
        <f t="shared" ca="1" si="21"/>
        <v>83280753.878927514</v>
      </c>
      <c r="BH77" s="118">
        <f t="shared" ca="1" si="21"/>
        <v>83280753.878927514</v>
      </c>
      <c r="BI77" s="118">
        <f t="shared" ca="1" si="21"/>
        <v>83280753.878927514</v>
      </c>
      <c r="BJ77" s="118">
        <f t="shared" ca="1" si="21"/>
        <v>83280753.878927514</v>
      </c>
      <c r="BK77" s="118">
        <f t="shared" ca="1" si="21"/>
        <v>83280753.878927514</v>
      </c>
      <c r="BL77" s="118">
        <f t="shared" ca="1" si="21"/>
        <v>83280753.878927514</v>
      </c>
      <c r="BM77" s="118">
        <f t="shared" ca="1" si="21"/>
        <v>83280753.878927514</v>
      </c>
      <c r="BN77" s="118">
        <f t="shared" ca="1" si="21"/>
        <v>83280753.878927514</v>
      </c>
      <c r="BO77" s="118">
        <f t="shared" ca="1" si="21"/>
        <v>83280753.878927514</v>
      </c>
      <c r="BP77" s="118">
        <f t="shared" ca="1" si="21"/>
        <v>83280753.878927514</v>
      </c>
      <c r="BQ77" s="118">
        <f t="shared" ca="1" si="21"/>
        <v>83280753.878927514</v>
      </c>
      <c r="BR77" s="118">
        <f t="shared" ref="BR77:CS77" ca="1" si="22">BR76+BQ77</f>
        <v>83280753.878927514</v>
      </c>
      <c r="BS77" s="118">
        <f t="shared" ca="1" si="22"/>
        <v>83280753.878927514</v>
      </c>
      <c r="BT77" s="118">
        <f t="shared" ca="1" si="22"/>
        <v>83280753.878927514</v>
      </c>
      <c r="BU77" s="118">
        <f t="shared" ca="1" si="22"/>
        <v>83280753.878927514</v>
      </c>
      <c r="BV77" s="118">
        <f t="shared" ca="1" si="22"/>
        <v>83280753.878927514</v>
      </c>
      <c r="BW77" s="118">
        <f t="shared" ca="1" si="22"/>
        <v>83280753.878927514</v>
      </c>
      <c r="BX77" s="118">
        <f t="shared" ca="1" si="22"/>
        <v>83280753.878927514</v>
      </c>
      <c r="BY77" s="118">
        <f t="shared" ca="1" si="22"/>
        <v>83280753.878927514</v>
      </c>
      <c r="BZ77" s="118">
        <f t="shared" ca="1" si="22"/>
        <v>83280753.878927514</v>
      </c>
      <c r="CA77" s="118">
        <f t="shared" ca="1" si="22"/>
        <v>83280753.878927514</v>
      </c>
      <c r="CB77" s="118">
        <f t="shared" ca="1" si="22"/>
        <v>83280753.878927514</v>
      </c>
      <c r="CC77" s="118">
        <f t="shared" ca="1" si="22"/>
        <v>83280753.878927514</v>
      </c>
      <c r="CD77" s="118">
        <f t="shared" ca="1" si="22"/>
        <v>83280753.878927514</v>
      </c>
      <c r="CE77" s="118">
        <f t="shared" ca="1" si="22"/>
        <v>83280753.878927514</v>
      </c>
      <c r="CF77" s="118">
        <f t="shared" ca="1" si="22"/>
        <v>83280753.878927514</v>
      </c>
      <c r="CG77" s="118">
        <f t="shared" ca="1" si="22"/>
        <v>83280753.878927514</v>
      </c>
      <c r="CH77" s="118">
        <f t="shared" ca="1" si="22"/>
        <v>83280753.878927514</v>
      </c>
      <c r="CI77" s="118">
        <f t="shared" ca="1" si="22"/>
        <v>83280753.878927514</v>
      </c>
      <c r="CJ77" s="118">
        <f t="shared" ca="1" si="22"/>
        <v>83280753.878927514</v>
      </c>
      <c r="CK77" s="118">
        <f t="shared" ca="1" si="22"/>
        <v>83280753.878927514</v>
      </c>
      <c r="CL77" s="118">
        <f t="shared" ca="1" si="22"/>
        <v>83280753.878927514</v>
      </c>
      <c r="CM77" s="118">
        <f t="shared" ca="1" si="22"/>
        <v>83280753.878927514</v>
      </c>
      <c r="CN77" s="118">
        <f t="shared" ca="1" si="22"/>
        <v>83280753.878927514</v>
      </c>
      <c r="CO77" s="118">
        <f t="shared" ca="1" si="22"/>
        <v>83280753.878927514</v>
      </c>
      <c r="CP77" s="118">
        <f t="shared" ca="1" si="22"/>
        <v>83280753.878927514</v>
      </c>
      <c r="CQ77" s="118">
        <f t="shared" ca="1" si="22"/>
        <v>83280753.878927514</v>
      </c>
      <c r="CR77" s="118">
        <f t="shared" ca="1" si="22"/>
        <v>83280753.878927514</v>
      </c>
      <c r="CS77" s="118">
        <f t="shared" ca="1" si="22"/>
        <v>83280753.878927514</v>
      </c>
    </row>
    <row r="79" spans="1:97" x14ac:dyDescent="0.25">
      <c r="A79" s="118"/>
      <c r="B79" s="118" t="s">
        <v>291</v>
      </c>
      <c r="C79" s="118">
        <f ca="1">SUM(E79:CS79)</f>
        <v>93803366.688647032</v>
      </c>
      <c r="D79" s="118"/>
      <c r="E79" s="118">
        <f ca="1">E18+E32+E57</f>
        <v>-26369995</v>
      </c>
      <c r="F79" s="118">
        <f t="shared" ref="F79:BQ79" ca="1" si="23">F18+F32+F57</f>
        <v>-978962.1875</v>
      </c>
      <c r="G79" s="118">
        <f t="shared" ca="1" si="23"/>
        <v>-978962.1875</v>
      </c>
      <c r="H79" s="118">
        <f t="shared" ca="1" si="23"/>
        <v>-990787.1875</v>
      </c>
      <c r="I79" s="118">
        <f t="shared" ca="1" si="23"/>
        <v>-978962.1875</v>
      </c>
      <c r="J79" s="118">
        <f t="shared" ca="1" si="23"/>
        <v>-7764568.4667642722</v>
      </c>
      <c r="K79" s="118">
        <f t="shared" ca="1" si="23"/>
        <v>-635380.03275350935</v>
      </c>
      <c r="L79" s="118">
        <f t="shared" ca="1" si="23"/>
        <v>-1330628.8667351126</v>
      </c>
      <c r="M79" s="118">
        <f t="shared" ca="1" si="23"/>
        <v>-2575333.4763964131</v>
      </c>
      <c r="N79" s="118">
        <f t="shared" ca="1" si="23"/>
        <v>-4477095.5351245375</v>
      </c>
      <c r="O79" s="118">
        <f t="shared" ca="1" si="23"/>
        <v>-6935383.4096287284</v>
      </c>
      <c r="P79" s="118">
        <f t="shared" ca="1" si="23"/>
        <v>-9649193.2016060837</v>
      </c>
      <c r="Q79" s="118">
        <f t="shared" ca="1" si="23"/>
        <v>-12044918.525774363</v>
      </c>
      <c r="R79" s="118">
        <f t="shared" ca="1" si="23"/>
        <v>-13424962.860216985</v>
      </c>
      <c r="S79" s="118">
        <f t="shared" ca="1" si="23"/>
        <v>-13424962.860216992</v>
      </c>
      <c r="T79" s="118">
        <f t="shared" ca="1" si="23"/>
        <v>-12037393.525774356</v>
      </c>
      <c r="U79" s="118">
        <f t="shared" ca="1" si="23"/>
        <v>-9649193.2016060818</v>
      </c>
      <c r="V79" s="118">
        <f t="shared" ca="1" si="23"/>
        <v>-6935383.4096287396</v>
      </c>
      <c r="W79" s="118">
        <f t="shared" ca="1" si="23"/>
        <v>-4484620.5351245329</v>
      </c>
      <c r="X79" s="118">
        <f t="shared" ca="1" si="23"/>
        <v>-2575333.4763964075</v>
      </c>
      <c r="Y79" s="118">
        <f t="shared" ca="1" si="23"/>
        <v>-2674378.8667351124</v>
      </c>
      <c r="Z79" s="118">
        <f t="shared" ca="1" si="23"/>
        <v>-1971605.0327535064</v>
      </c>
      <c r="AA79" s="118">
        <f t="shared" ca="1" si="23"/>
        <v>-4206318.4667642731</v>
      </c>
      <c r="AB79" s="118">
        <f t="shared" ca="1" si="23"/>
        <v>0</v>
      </c>
      <c r="AC79" s="118">
        <f t="shared" ca="1" si="23"/>
        <v>-171000.66340801085</v>
      </c>
      <c r="AD79" s="118">
        <f t="shared" ca="1" si="23"/>
        <v>389826.95091649686</v>
      </c>
      <c r="AE79" s="118">
        <f t="shared" ca="1" si="23"/>
        <v>596484.56524100481</v>
      </c>
      <c r="AF79" s="118">
        <f t="shared" ca="1" si="23"/>
        <v>787647.46666666656</v>
      </c>
      <c r="AG79" s="118">
        <f t="shared" ca="1" si="23"/>
        <v>857989.2666666666</v>
      </c>
      <c r="AH79" s="118">
        <f t="shared" ca="1" si="23"/>
        <v>857989.2666666666</v>
      </c>
      <c r="AI79" s="118">
        <f t="shared" ca="1" si="23"/>
        <v>831239.2666666666</v>
      </c>
      <c r="AJ79" s="118">
        <f t="shared" ca="1" si="23"/>
        <v>857989.2666666666</v>
      </c>
      <c r="AK79" s="118">
        <f t="shared" ca="1" si="23"/>
        <v>857989.2666666666</v>
      </c>
      <c r="AL79" s="118">
        <f t="shared" ca="1" si="23"/>
        <v>855314.2666666666</v>
      </c>
      <c r="AM79" s="118">
        <f t="shared" ca="1" si="23"/>
        <v>857989.2666666666</v>
      </c>
      <c r="AN79" s="118">
        <f t="shared" ca="1" si="23"/>
        <v>857989.2666666666</v>
      </c>
      <c r="AO79" s="118">
        <f t="shared" ca="1" si="23"/>
        <v>476775.88205128198</v>
      </c>
      <c r="AP79" s="118">
        <f t="shared" ca="1" si="23"/>
        <v>851482.15833333333</v>
      </c>
      <c r="AQ79" s="118">
        <f t="shared" ca="1" si="23"/>
        <v>851482.15833333333</v>
      </c>
      <c r="AR79" s="118">
        <f t="shared" ca="1" si="23"/>
        <v>848719.65833333333</v>
      </c>
      <c r="AS79" s="118">
        <f t="shared" ca="1" si="23"/>
        <v>851482.15833333333</v>
      </c>
      <c r="AT79" s="118">
        <f t="shared" ca="1" si="23"/>
        <v>851482.15833333333</v>
      </c>
      <c r="AU79" s="118">
        <f t="shared" ca="1" si="23"/>
        <v>823857.15833333333</v>
      </c>
      <c r="AV79" s="118">
        <f t="shared" ca="1" si="23"/>
        <v>851482.15833333333</v>
      </c>
      <c r="AW79" s="118">
        <f t="shared" ca="1" si="23"/>
        <v>851482.15833333333</v>
      </c>
      <c r="AX79" s="118">
        <f t="shared" ca="1" si="23"/>
        <v>848719.65833333333</v>
      </c>
      <c r="AY79" s="118">
        <f t="shared" ca="1" si="23"/>
        <v>851482.15833333333</v>
      </c>
      <c r="AZ79" s="118">
        <f t="shared" ca="1" si="23"/>
        <v>851482.15833333333</v>
      </c>
      <c r="BA79" s="118">
        <f t="shared" ca="1" si="23"/>
        <v>486746.99679487187</v>
      </c>
      <c r="BB79" s="118">
        <f t="shared" ca="1" si="23"/>
        <v>875046.86666666681</v>
      </c>
      <c r="BC79" s="118">
        <f t="shared" ca="1" si="23"/>
        <v>875046.86666666681</v>
      </c>
      <c r="BD79" s="118">
        <f t="shared" ca="1" si="23"/>
        <v>872196.86666666681</v>
      </c>
      <c r="BE79" s="118">
        <f t="shared" ca="1" si="23"/>
        <v>875046.86666666681</v>
      </c>
      <c r="BF79" s="118">
        <f t="shared" ca="1" si="23"/>
        <v>875046.86666666681</v>
      </c>
      <c r="BG79" s="118">
        <f t="shared" ca="1" si="23"/>
        <v>217791180.78205132</v>
      </c>
      <c r="BH79" s="118">
        <f t="shared" ca="1" si="23"/>
        <v>0</v>
      </c>
      <c r="BI79" s="118">
        <f t="shared" ca="1" si="23"/>
        <v>0</v>
      </c>
      <c r="BJ79" s="118">
        <f t="shared" ca="1" si="23"/>
        <v>0</v>
      </c>
      <c r="BK79" s="118">
        <f t="shared" ca="1" si="23"/>
        <v>0</v>
      </c>
      <c r="BL79" s="118">
        <f t="shared" ca="1" si="23"/>
        <v>0</v>
      </c>
      <c r="BM79" s="118">
        <f t="shared" ca="1" si="23"/>
        <v>0</v>
      </c>
      <c r="BN79" s="118">
        <f t="shared" ca="1" si="23"/>
        <v>0</v>
      </c>
      <c r="BO79" s="118">
        <f t="shared" ca="1" si="23"/>
        <v>0</v>
      </c>
      <c r="BP79" s="118">
        <f t="shared" ca="1" si="23"/>
        <v>0</v>
      </c>
      <c r="BQ79" s="118">
        <f t="shared" ca="1" si="23"/>
        <v>0</v>
      </c>
      <c r="BR79" s="118">
        <f t="shared" ref="BR79:CS79" ca="1" si="24">BR18+BR32+BR57</f>
        <v>0</v>
      </c>
      <c r="BS79" s="118">
        <f t="shared" ca="1" si="24"/>
        <v>0</v>
      </c>
      <c r="BT79" s="118">
        <f t="shared" ca="1" si="24"/>
        <v>0</v>
      </c>
      <c r="BU79" s="118">
        <f t="shared" ca="1" si="24"/>
        <v>0</v>
      </c>
      <c r="BV79" s="118">
        <f t="shared" ca="1" si="24"/>
        <v>0</v>
      </c>
      <c r="BW79" s="118">
        <f t="shared" ca="1" si="24"/>
        <v>0</v>
      </c>
      <c r="BX79" s="118">
        <f t="shared" ca="1" si="24"/>
        <v>0</v>
      </c>
      <c r="BY79" s="118">
        <f t="shared" ca="1" si="24"/>
        <v>0</v>
      </c>
      <c r="BZ79" s="118">
        <f t="shared" ca="1" si="24"/>
        <v>0</v>
      </c>
      <c r="CA79" s="118">
        <f t="shared" ca="1" si="24"/>
        <v>0</v>
      </c>
      <c r="CB79" s="118">
        <f t="shared" ca="1" si="24"/>
        <v>0</v>
      </c>
      <c r="CC79" s="118">
        <f t="shared" ca="1" si="24"/>
        <v>0</v>
      </c>
      <c r="CD79" s="118">
        <f t="shared" ca="1" si="24"/>
        <v>0</v>
      </c>
      <c r="CE79" s="118">
        <f t="shared" ca="1" si="24"/>
        <v>0</v>
      </c>
      <c r="CF79" s="118">
        <f t="shared" ca="1" si="24"/>
        <v>0</v>
      </c>
      <c r="CG79" s="118">
        <f t="shared" ca="1" si="24"/>
        <v>0</v>
      </c>
      <c r="CH79" s="118">
        <f t="shared" ca="1" si="24"/>
        <v>0</v>
      </c>
      <c r="CI79" s="118">
        <f t="shared" ca="1" si="24"/>
        <v>0</v>
      </c>
      <c r="CJ79" s="118">
        <f t="shared" ca="1" si="24"/>
        <v>0</v>
      </c>
      <c r="CK79" s="118">
        <f t="shared" ca="1" si="24"/>
        <v>0</v>
      </c>
      <c r="CL79" s="118">
        <f t="shared" ca="1" si="24"/>
        <v>0</v>
      </c>
      <c r="CM79" s="118">
        <f t="shared" ca="1" si="24"/>
        <v>0</v>
      </c>
      <c r="CN79" s="118">
        <f t="shared" ca="1" si="24"/>
        <v>0</v>
      </c>
      <c r="CO79" s="118">
        <f t="shared" ca="1" si="24"/>
        <v>0</v>
      </c>
      <c r="CP79" s="118">
        <f t="shared" ca="1" si="24"/>
        <v>0</v>
      </c>
      <c r="CQ79" s="118">
        <f t="shared" ca="1" si="24"/>
        <v>0</v>
      </c>
      <c r="CR79" s="118">
        <f t="shared" ca="1" si="24"/>
        <v>0</v>
      </c>
      <c r="CS79" s="118">
        <f t="shared" ca="1" si="24"/>
        <v>0</v>
      </c>
    </row>
    <row r="80" spans="1:97" x14ac:dyDescent="0.25">
      <c r="A80" s="118"/>
      <c r="B80" s="118" t="s">
        <v>293</v>
      </c>
      <c r="C80" s="118"/>
      <c r="D80" s="118"/>
      <c r="E80" s="118">
        <f ca="1">E79+D80</f>
        <v>-26369995</v>
      </c>
      <c r="F80" s="118">
        <f t="shared" ref="F80" ca="1" si="25">F79+E80</f>
        <v>-27348957.1875</v>
      </c>
      <c r="G80" s="118">
        <f t="shared" ref="G80" ca="1" si="26">G79+F80</f>
        <v>-28327919.375</v>
      </c>
      <c r="H80" s="118">
        <f t="shared" ref="H80" ca="1" si="27">H79+G80</f>
        <v>-29318706.5625</v>
      </c>
      <c r="I80" s="118">
        <f t="shared" ref="I80" ca="1" si="28">I79+H80</f>
        <v>-30297668.75</v>
      </c>
      <c r="J80" s="118">
        <f t="shared" ref="J80" ca="1" si="29">J79+I80</f>
        <v>-38062237.216764271</v>
      </c>
      <c r="K80" s="118">
        <f t="shared" ref="K80" ca="1" si="30">K79+J80</f>
        <v>-38697617.249517784</v>
      </c>
      <c r="L80" s="118">
        <f t="shared" ref="L80" ca="1" si="31">L79+K80</f>
        <v>-40028246.116252899</v>
      </c>
      <c r="M80" s="118">
        <f t="shared" ref="M80" ca="1" si="32">M79+L80</f>
        <v>-42603579.592649311</v>
      </c>
      <c r="N80" s="118">
        <f t="shared" ref="N80" ca="1" si="33">N79+M80</f>
        <v>-47080675.127773851</v>
      </c>
      <c r="O80" s="118">
        <f t="shared" ref="O80" ca="1" si="34">O79+N80</f>
        <v>-54016058.537402578</v>
      </c>
      <c r="P80" s="118">
        <f t="shared" ref="P80" ca="1" si="35">P79+O80</f>
        <v>-63665251.739008665</v>
      </c>
      <c r="Q80" s="118">
        <f t="shared" ref="Q80" ca="1" si="36">Q79+P80</f>
        <v>-75710170.264783025</v>
      </c>
      <c r="R80" s="118">
        <f t="shared" ref="R80" ca="1" si="37">R79+Q80</f>
        <v>-89135133.125000015</v>
      </c>
      <c r="S80" s="118">
        <f t="shared" ref="S80" ca="1" si="38">S79+R80</f>
        <v>-102560095.98521701</v>
      </c>
      <c r="T80" s="118">
        <f t="shared" ref="T80" ca="1" si="39">T79+S80</f>
        <v>-114597489.51099136</v>
      </c>
      <c r="U80" s="118">
        <f t="shared" ref="U80" ca="1" si="40">U79+T80</f>
        <v>-124246682.71259744</v>
      </c>
      <c r="V80" s="118">
        <f t="shared" ref="V80" ca="1" si="41">V79+U80</f>
        <v>-131182066.12222618</v>
      </c>
      <c r="W80" s="118">
        <f t="shared" ref="W80" ca="1" si="42">W79+V80</f>
        <v>-135666686.65735072</v>
      </c>
      <c r="X80" s="118">
        <f t="shared" ref="X80" ca="1" si="43">X79+W80</f>
        <v>-138242020.13374713</v>
      </c>
      <c r="Y80" s="118">
        <f t="shared" ref="Y80" ca="1" si="44">Y79+X80</f>
        <v>-140916399.00048223</v>
      </c>
      <c r="Z80" s="118">
        <f t="shared" ref="Z80" ca="1" si="45">Z79+Y80</f>
        <v>-142888004.03323573</v>
      </c>
      <c r="AA80" s="118">
        <f t="shared" ref="AA80" ca="1" si="46">AA79+Z80</f>
        <v>-147094322.5</v>
      </c>
      <c r="AB80" s="118">
        <f t="shared" ref="AB80" ca="1" si="47">AB79+AA80</f>
        <v>-147094322.5</v>
      </c>
      <c r="AC80" s="118">
        <f t="shared" ref="AC80" ca="1" si="48">AC79+AB80</f>
        <v>-147265323.16340801</v>
      </c>
      <c r="AD80" s="118">
        <f t="shared" ref="AD80" ca="1" si="49">AD79+AC80</f>
        <v>-146875496.21249151</v>
      </c>
      <c r="AE80" s="118">
        <f t="shared" ref="AE80" ca="1" si="50">AE79+AD80</f>
        <v>-146279011.6472505</v>
      </c>
      <c r="AF80" s="118">
        <f t="shared" ref="AF80" ca="1" si="51">AF79+AE80</f>
        <v>-145491364.18058383</v>
      </c>
      <c r="AG80" s="118">
        <f t="shared" ref="AG80" ca="1" si="52">AG79+AF80</f>
        <v>-144633374.91391715</v>
      </c>
      <c r="AH80" s="118">
        <f t="shared" ref="AH80" ca="1" si="53">AH79+AG80</f>
        <v>-143775385.64725047</v>
      </c>
      <c r="AI80" s="118">
        <f t="shared" ref="AI80" ca="1" si="54">AI79+AH80</f>
        <v>-142944146.38058379</v>
      </c>
      <c r="AJ80" s="118">
        <f t="shared" ref="AJ80" ca="1" si="55">AJ79+AI80</f>
        <v>-142086157.11391711</v>
      </c>
      <c r="AK80" s="118">
        <f t="shared" ref="AK80" ca="1" si="56">AK79+AJ80</f>
        <v>-141228167.84725043</v>
      </c>
      <c r="AL80" s="118">
        <f t="shared" ref="AL80" ca="1" si="57">AL79+AK80</f>
        <v>-140372853.58058375</v>
      </c>
      <c r="AM80" s="118">
        <f t="shared" ref="AM80" ca="1" si="58">AM79+AL80</f>
        <v>-139514864.31391707</v>
      </c>
      <c r="AN80" s="118">
        <f t="shared" ref="AN80" ca="1" si="59">AN79+AM80</f>
        <v>-138656875.04725039</v>
      </c>
      <c r="AO80" s="118">
        <f t="shared" ref="AO80" ca="1" si="60">AO79+AN80</f>
        <v>-138180099.1651991</v>
      </c>
      <c r="AP80" s="118">
        <f t="shared" ref="AP80" ca="1" si="61">AP79+AO80</f>
        <v>-137328617.00686577</v>
      </c>
      <c r="AQ80" s="118">
        <f t="shared" ref="AQ80" ca="1" si="62">AQ79+AP80</f>
        <v>-136477134.84853244</v>
      </c>
      <c r="AR80" s="118">
        <f t="shared" ref="AR80" ca="1" si="63">AR79+AQ80</f>
        <v>-135628415.19019911</v>
      </c>
      <c r="AS80" s="118">
        <f t="shared" ref="AS80" ca="1" si="64">AS79+AR80</f>
        <v>-134776933.03186578</v>
      </c>
      <c r="AT80" s="118">
        <f t="shared" ref="AT80" ca="1" si="65">AT79+AS80</f>
        <v>-133925450.87353244</v>
      </c>
      <c r="AU80" s="118">
        <f t="shared" ref="AU80" ca="1" si="66">AU79+AT80</f>
        <v>-133101593.71519911</v>
      </c>
      <c r="AV80" s="118">
        <f t="shared" ref="AV80" ca="1" si="67">AV79+AU80</f>
        <v>-132250111.55686578</v>
      </c>
      <c r="AW80" s="118">
        <f t="shared" ref="AW80" ca="1" si="68">AW79+AV80</f>
        <v>-131398629.39853245</v>
      </c>
      <c r="AX80" s="118">
        <f t="shared" ref="AX80" ca="1" si="69">AX79+AW80</f>
        <v>-130549909.74019912</v>
      </c>
      <c r="AY80" s="118">
        <f t="shared" ref="AY80" ca="1" si="70">AY79+AX80</f>
        <v>-129698427.58186579</v>
      </c>
      <c r="AZ80" s="118">
        <f t="shared" ref="AZ80" ca="1" si="71">AZ79+AY80</f>
        <v>-128846945.42353246</v>
      </c>
      <c r="BA80" s="118">
        <f t="shared" ref="BA80" ca="1" si="72">BA79+AZ80</f>
        <v>-128360198.42673759</v>
      </c>
      <c r="BB80" s="118">
        <f t="shared" ref="BB80" ca="1" si="73">BB79+BA80</f>
        <v>-127485151.56007093</v>
      </c>
      <c r="BC80" s="118">
        <f t="shared" ref="BC80" ca="1" si="74">BC79+BB80</f>
        <v>-126610104.69340427</v>
      </c>
      <c r="BD80" s="118">
        <f t="shared" ref="BD80" ca="1" si="75">BD79+BC80</f>
        <v>-125737907.82673761</v>
      </c>
      <c r="BE80" s="118">
        <f t="shared" ref="BE80" ca="1" si="76">BE79+BD80</f>
        <v>-124862860.96007095</v>
      </c>
      <c r="BF80" s="118">
        <f t="shared" ref="BF80" ca="1" si="77">BF79+BE80</f>
        <v>-123987814.09340429</v>
      </c>
      <c r="BG80" s="118">
        <f t="shared" ref="BG80" ca="1" si="78">BG79+BF80</f>
        <v>93803366.688647032</v>
      </c>
      <c r="BH80" s="118">
        <f t="shared" ref="BH80" ca="1" si="79">BH79+BG80</f>
        <v>93803366.688647032</v>
      </c>
      <c r="BI80" s="118">
        <f t="shared" ref="BI80" ca="1" si="80">BI79+BH80</f>
        <v>93803366.688647032</v>
      </c>
      <c r="BJ80" s="118">
        <f t="shared" ref="BJ80" ca="1" si="81">BJ79+BI80</f>
        <v>93803366.688647032</v>
      </c>
      <c r="BK80" s="118">
        <f t="shared" ref="BK80" ca="1" si="82">BK79+BJ80</f>
        <v>93803366.688647032</v>
      </c>
      <c r="BL80" s="118">
        <f t="shared" ref="BL80" ca="1" si="83">BL79+BK80</f>
        <v>93803366.688647032</v>
      </c>
      <c r="BM80" s="118">
        <f t="shared" ref="BM80" ca="1" si="84">BM79+BL80</f>
        <v>93803366.688647032</v>
      </c>
      <c r="BN80" s="118">
        <f t="shared" ref="BN80" ca="1" si="85">BN79+BM80</f>
        <v>93803366.688647032</v>
      </c>
      <c r="BO80" s="118">
        <f t="shared" ref="BO80" ca="1" si="86">BO79+BN80</f>
        <v>93803366.688647032</v>
      </c>
      <c r="BP80" s="118">
        <f t="shared" ref="BP80" ca="1" si="87">BP79+BO80</f>
        <v>93803366.688647032</v>
      </c>
      <c r="BQ80" s="118">
        <f t="shared" ref="BQ80" ca="1" si="88">BQ79+BP80</f>
        <v>93803366.688647032</v>
      </c>
      <c r="BR80" s="118">
        <f t="shared" ref="BR80" ca="1" si="89">BR79+BQ80</f>
        <v>93803366.688647032</v>
      </c>
      <c r="BS80" s="118">
        <f t="shared" ref="BS80" ca="1" si="90">BS79+BR80</f>
        <v>93803366.688647032</v>
      </c>
      <c r="BT80" s="118">
        <f t="shared" ref="BT80" ca="1" si="91">BT79+BS80</f>
        <v>93803366.688647032</v>
      </c>
      <c r="BU80" s="118">
        <f t="shared" ref="BU80" ca="1" si="92">BU79+BT80</f>
        <v>93803366.688647032</v>
      </c>
      <c r="BV80" s="118">
        <f t="shared" ref="BV80" ca="1" si="93">BV79+BU80</f>
        <v>93803366.688647032</v>
      </c>
      <c r="BW80" s="118">
        <f t="shared" ref="BW80" ca="1" si="94">BW79+BV80</f>
        <v>93803366.688647032</v>
      </c>
      <c r="BX80" s="118">
        <f t="shared" ref="BX80" ca="1" si="95">BX79+BW80</f>
        <v>93803366.688647032</v>
      </c>
      <c r="BY80" s="118">
        <f t="shared" ref="BY80" ca="1" si="96">BY79+BX80</f>
        <v>93803366.688647032</v>
      </c>
      <c r="BZ80" s="118">
        <f t="shared" ref="BZ80" ca="1" si="97">BZ79+BY80</f>
        <v>93803366.688647032</v>
      </c>
      <c r="CA80" s="118">
        <f t="shared" ref="CA80" ca="1" si="98">CA79+BZ80</f>
        <v>93803366.688647032</v>
      </c>
      <c r="CB80" s="118">
        <f t="shared" ref="CB80" ca="1" si="99">CB79+CA80</f>
        <v>93803366.688647032</v>
      </c>
      <c r="CC80" s="118">
        <f t="shared" ref="CC80" ca="1" si="100">CC79+CB80</f>
        <v>93803366.688647032</v>
      </c>
      <c r="CD80" s="118">
        <f t="shared" ref="CD80" ca="1" si="101">CD79+CC80</f>
        <v>93803366.688647032</v>
      </c>
      <c r="CE80" s="118">
        <f t="shared" ref="CE80" ca="1" si="102">CE79+CD80</f>
        <v>93803366.688647032</v>
      </c>
      <c r="CF80" s="118">
        <f t="shared" ref="CF80" ca="1" si="103">CF79+CE80</f>
        <v>93803366.688647032</v>
      </c>
      <c r="CG80" s="118">
        <f t="shared" ref="CG80" ca="1" si="104">CG79+CF80</f>
        <v>93803366.688647032</v>
      </c>
      <c r="CH80" s="118">
        <f t="shared" ref="CH80" ca="1" si="105">CH79+CG80</f>
        <v>93803366.688647032</v>
      </c>
      <c r="CI80" s="118">
        <f t="shared" ref="CI80" ca="1" si="106">CI79+CH80</f>
        <v>93803366.688647032</v>
      </c>
      <c r="CJ80" s="118">
        <f t="shared" ref="CJ80" ca="1" si="107">CJ79+CI80</f>
        <v>93803366.688647032</v>
      </c>
      <c r="CK80" s="118">
        <f t="shared" ref="CK80" ca="1" si="108">CK79+CJ80</f>
        <v>93803366.688647032</v>
      </c>
      <c r="CL80" s="118">
        <f t="shared" ref="CL80" ca="1" si="109">CL79+CK80</f>
        <v>93803366.688647032</v>
      </c>
      <c r="CM80" s="118">
        <f t="shared" ref="CM80" ca="1" si="110">CM79+CL80</f>
        <v>93803366.688647032</v>
      </c>
      <c r="CN80" s="118">
        <f t="shared" ref="CN80" ca="1" si="111">CN79+CM80</f>
        <v>93803366.688647032</v>
      </c>
      <c r="CO80" s="118">
        <f t="shared" ref="CO80" ca="1" si="112">CO79+CN80</f>
        <v>93803366.688647032</v>
      </c>
      <c r="CP80" s="118">
        <f t="shared" ref="CP80" ca="1" si="113">CP79+CO80</f>
        <v>93803366.688647032</v>
      </c>
      <c r="CQ80" s="118">
        <f t="shared" ref="CQ80" ca="1" si="114">CQ79+CP80</f>
        <v>93803366.688647032</v>
      </c>
      <c r="CR80" s="118">
        <f t="shared" ref="CR80" ca="1" si="115">CR79+CQ80</f>
        <v>93803366.688647032</v>
      </c>
      <c r="CS80" s="118">
        <f t="shared" ref="CS80" ca="1" si="116">CS79+CR80</f>
        <v>93803366.688647032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Accom_Phase Schedule</vt:lpstr>
      <vt:lpstr>Income_Expenditure Schedule</vt:lpstr>
      <vt:lpstr>Dev Cost Schedule</vt:lpstr>
      <vt:lpstr>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Fierce-PC</dc:creator>
  <cp:lastModifiedBy>Mark Morgan</cp:lastModifiedBy>
  <dcterms:created xsi:type="dcterms:W3CDTF">2020-09-08T18:16:23Z</dcterms:created>
  <dcterms:modified xsi:type="dcterms:W3CDTF">2020-11-16T18:44:14Z</dcterms:modified>
</cp:coreProperties>
</file>