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Fierce-PC\Desktop\Project Appraise\"/>
    </mc:Choice>
  </mc:AlternateContent>
  <xr:revisionPtr revIDLastSave="0" documentId="13_ncr:1_{AA918FDD-04CE-4533-8CD6-B79CCB17E6E8}" xr6:coauthVersionLast="45" xr6:coauthVersionMax="45" xr10:uidLastSave="{00000000-0000-0000-0000-000000000000}"/>
  <bookViews>
    <workbookView xWindow="-28920" yWindow="-120" windowWidth="29040" windowHeight="15840" xr2:uid="{A18FAAF0-5491-4B5C-A18C-FC3392AB3D3A}"/>
  </bookViews>
  <sheets>
    <sheet name="Level 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74" i="1" l="1"/>
  <c r="I28" i="1" l="1"/>
  <c r="Q12" i="1" l="1"/>
  <c r="Q13" i="1" s="1"/>
  <c r="Q11" i="1"/>
  <c r="R11" i="1" s="1"/>
  <c r="S11" i="1" s="1"/>
  <c r="T11" i="1" s="1"/>
  <c r="U11" i="1" s="1"/>
  <c r="V11" i="1" s="1"/>
  <c r="W11" i="1" s="1"/>
  <c r="X11" i="1" s="1"/>
  <c r="Y11" i="1" s="1"/>
  <c r="Z11" i="1" s="1"/>
  <c r="AA11" i="1" s="1"/>
  <c r="AB11" i="1" s="1"/>
  <c r="AC11" i="1"/>
  <c r="Q25" i="1" l="1"/>
  <c r="DU11" i="1" l="1"/>
  <c r="DV11" i="1" s="1"/>
  <c r="DW11" i="1" s="1"/>
  <c r="DX11" i="1" s="1"/>
  <c r="DY11" i="1" s="1"/>
  <c r="DZ11" i="1" s="1"/>
  <c r="EA11" i="1" s="1"/>
  <c r="EB11" i="1" s="1"/>
  <c r="EC11" i="1" s="1"/>
  <c r="ED11" i="1" s="1"/>
  <c r="EE11" i="1" s="1"/>
  <c r="EF11" i="1" s="1"/>
  <c r="DI11" i="1"/>
  <c r="DJ11" i="1" s="1"/>
  <c r="DK11" i="1" s="1"/>
  <c r="DL11" i="1" s="1"/>
  <c r="DM11" i="1" s="1"/>
  <c r="DN11" i="1" s="1"/>
  <c r="DO11" i="1" s="1"/>
  <c r="DP11" i="1" s="1"/>
  <c r="DQ11" i="1" s="1"/>
  <c r="DR11" i="1" s="1"/>
  <c r="DS11" i="1" s="1"/>
  <c r="DT11" i="1" s="1"/>
  <c r="CW11" i="1"/>
  <c r="CX11" i="1" s="1"/>
  <c r="CY11" i="1" s="1"/>
  <c r="CZ11" i="1" s="1"/>
  <c r="DA11" i="1" s="1"/>
  <c r="DB11" i="1" s="1"/>
  <c r="DC11" i="1" s="1"/>
  <c r="DD11" i="1" s="1"/>
  <c r="DE11" i="1" s="1"/>
  <c r="DF11" i="1" s="1"/>
  <c r="DG11" i="1" s="1"/>
  <c r="DH11" i="1" s="1"/>
  <c r="CK11" i="1"/>
  <c r="CL11" i="1" s="1"/>
  <c r="CM11" i="1" s="1"/>
  <c r="CN11" i="1" s="1"/>
  <c r="CO11" i="1" s="1"/>
  <c r="CP11" i="1" s="1"/>
  <c r="CQ11" i="1" s="1"/>
  <c r="CR11" i="1" s="1"/>
  <c r="CS11" i="1" s="1"/>
  <c r="CT11" i="1" s="1"/>
  <c r="CU11" i="1" s="1"/>
  <c r="CV11" i="1" s="1"/>
  <c r="BY11" i="1"/>
  <c r="BZ11" i="1" s="1"/>
  <c r="CA11" i="1" s="1"/>
  <c r="CB11" i="1" s="1"/>
  <c r="CC11" i="1" s="1"/>
  <c r="CD11" i="1" s="1"/>
  <c r="CE11" i="1" s="1"/>
  <c r="CF11" i="1" s="1"/>
  <c r="CG11" i="1" s="1"/>
  <c r="CH11" i="1" s="1"/>
  <c r="CI11" i="1" s="1"/>
  <c r="CJ11" i="1" s="1"/>
  <c r="BM11" i="1"/>
  <c r="BN11" i="1" s="1"/>
  <c r="BO11" i="1" s="1"/>
  <c r="BP11" i="1" s="1"/>
  <c r="BQ11" i="1" s="1"/>
  <c r="BR11" i="1" s="1"/>
  <c r="BS11" i="1" s="1"/>
  <c r="BT11" i="1" s="1"/>
  <c r="BU11" i="1" s="1"/>
  <c r="BV11" i="1" s="1"/>
  <c r="BW11" i="1" s="1"/>
  <c r="BX11" i="1" s="1"/>
  <c r="BA11" i="1"/>
  <c r="BB11" i="1" s="1"/>
  <c r="BC11" i="1" s="1"/>
  <c r="BD11" i="1" s="1"/>
  <c r="BE11" i="1" s="1"/>
  <c r="BF11" i="1" s="1"/>
  <c r="BG11" i="1" s="1"/>
  <c r="BH11" i="1" s="1"/>
  <c r="BI11" i="1" s="1"/>
  <c r="BJ11" i="1" s="1"/>
  <c r="BK11" i="1" s="1"/>
  <c r="BL11" i="1" s="1"/>
  <c r="AO11" i="1"/>
  <c r="AP11" i="1" s="1"/>
  <c r="AQ11" i="1" s="1"/>
  <c r="AR11" i="1" s="1"/>
  <c r="AS11" i="1" s="1"/>
  <c r="AT11" i="1" s="1"/>
  <c r="AU11" i="1" s="1"/>
  <c r="AV11" i="1" s="1"/>
  <c r="AW11" i="1" s="1"/>
  <c r="AX11" i="1" s="1"/>
  <c r="AY11" i="1" s="1"/>
  <c r="AZ11" i="1" s="1"/>
  <c r="AD11" i="1"/>
  <c r="AE11" i="1" s="1"/>
  <c r="AF11" i="1" s="1"/>
  <c r="AG11" i="1" s="1"/>
  <c r="AH11" i="1" s="1"/>
  <c r="AI11" i="1" s="1"/>
  <c r="AJ11" i="1" s="1"/>
  <c r="AK11" i="1" s="1"/>
  <c r="AL11" i="1" s="1"/>
  <c r="AM11" i="1" s="1"/>
  <c r="AN11" i="1" s="1"/>
  <c r="Q10" i="1"/>
  <c r="R10" i="1" s="1"/>
  <c r="S10" i="1" s="1"/>
  <c r="T10" i="1" s="1"/>
  <c r="U10" i="1" s="1"/>
  <c r="V10" i="1" s="1"/>
  <c r="W10" i="1" s="1"/>
  <c r="X10" i="1" s="1"/>
  <c r="Y10" i="1" s="1"/>
  <c r="Z10" i="1" s="1"/>
  <c r="AA10" i="1" s="1"/>
  <c r="AB10" i="1" s="1"/>
  <c r="AC10" i="1" s="1"/>
  <c r="AD10" i="1" s="1"/>
  <c r="AE10" i="1" s="1"/>
  <c r="AF10" i="1" s="1"/>
  <c r="AG10" i="1" s="1"/>
  <c r="AH10" i="1" s="1"/>
  <c r="AI10" i="1" s="1"/>
  <c r="AJ10" i="1" s="1"/>
  <c r="AK10" i="1" s="1"/>
  <c r="AL10" i="1" s="1"/>
  <c r="AM10" i="1" s="1"/>
  <c r="AN10" i="1" s="1"/>
  <c r="AO10" i="1" s="1"/>
  <c r="AP10" i="1" s="1"/>
  <c r="AQ10" i="1" s="1"/>
  <c r="AR10" i="1" s="1"/>
  <c r="AS10" i="1" s="1"/>
  <c r="AT10" i="1" s="1"/>
  <c r="AU10" i="1" s="1"/>
  <c r="AV10" i="1" s="1"/>
  <c r="AW10" i="1" s="1"/>
  <c r="AX10" i="1" s="1"/>
  <c r="AY10" i="1" s="1"/>
  <c r="AZ10" i="1" s="1"/>
  <c r="BA10" i="1" s="1"/>
  <c r="BB10" i="1" s="1"/>
  <c r="BC10" i="1" s="1"/>
  <c r="BD10" i="1" s="1"/>
  <c r="BE10" i="1" s="1"/>
  <c r="BF10" i="1" s="1"/>
  <c r="BG10" i="1" s="1"/>
  <c r="BH10" i="1" s="1"/>
  <c r="BI10" i="1" s="1"/>
  <c r="BJ10" i="1" s="1"/>
  <c r="BK10" i="1" s="1"/>
  <c r="BL10" i="1" s="1"/>
  <c r="BM10" i="1" s="1"/>
  <c r="BN10" i="1" s="1"/>
  <c r="BO10" i="1" s="1"/>
  <c r="BP10" i="1" s="1"/>
  <c r="BQ10" i="1" s="1"/>
  <c r="BR10" i="1" s="1"/>
  <c r="BS10" i="1" s="1"/>
  <c r="BT10" i="1" s="1"/>
  <c r="BU10" i="1" s="1"/>
  <c r="BV10" i="1" s="1"/>
  <c r="BW10" i="1" s="1"/>
  <c r="BX10" i="1" s="1"/>
  <c r="BY10" i="1" s="1"/>
  <c r="BZ10" i="1" s="1"/>
  <c r="CA10" i="1" s="1"/>
  <c r="CB10" i="1" s="1"/>
  <c r="CC10" i="1" s="1"/>
  <c r="CD10" i="1" s="1"/>
  <c r="CE10" i="1" s="1"/>
  <c r="CF10" i="1" s="1"/>
  <c r="CG10" i="1" s="1"/>
  <c r="CH10" i="1" s="1"/>
  <c r="CI10" i="1" s="1"/>
  <c r="CJ10" i="1" s="1"/>
  <c r="CK10" i="1" s="1"/>
  <c r="CL10" i="1" s="1"/>
  <c r="CM10" i="1" s="1"/>
  <c r="CN10" i="1" s="1"/>
  <c r="CO10" i="1" s="1"/>
  <c r="CP10" i="1" s="1"/>
  <c r="CQ10" i="1" s="1"/>
  <c r="CR10" i="1" s="1"/>
  <c r="CS10" i="1" s="1"/>
  <c r="CT10" i="1" s="1"/>
  <c r="CU10" i="1" s="1"/>
  <c r="CV10" i="1" s="1"/>
  <c r="CW10" i="1" s="1"/>
  <c r="CX10" i="1" s="1"/>
  <c r="CY10" i="1" s="1"/>
  <c r="CZ10" i="1" s="1"/>
  <c r="DA10" i="1" s="1"/>
  <c r="DB10" i="1" s="1"/>
  <c r="DC10" i="1" s="1"/>
  <c r="DD10" i="1" s="1"/>
  <c r="DE10" i="1" s="1"/>
  <c r="DF10" i="1" s="1"/>
  <c r="DG10" i="1" s="1"/>
  <c r="DH10" i="1" s="1"/>
  <c r="DI10" i="1" s="1"/>
  <c r="DJ10" i="1" s="1"/>
  <c r="DK10" i="1" s="1"/>
  <c r="DL10" i="1" s="1"/>
  <c r="DM10" i="1" s="1"/>
  <c r="DN10" i="1" s="1"/>
  <c r="DO10" i="1" s="1"/>
  <c r="DP10" i="1" s="1"/>
  <c r="DQ10" i="1" s="1"/>
  <c r="DR10" i="1" s="1"/>
  <c r="DS10" i="1" s="1"/>
  <c r="DT10" i="1" s="1"/>
  <c r="DU10" i="1" s="1"/>
  <c r="DV10" i="1" s="1"/>
  <c r="DW10" i="1" s="1"/>
  <c r="DX10" i="1" s="1"/>
  <c r="DY10" i="1" s="1"/>
  <c r="DZ10" i="1" s="1"/>
  <c r="EA10" i="1" s="1"/>
  <c r="EB10" i="1" s="1"/>
  <c r="EC10" i="1" s="1"/>
  <c r="ED10" i="1" s="1"/>
  <c r="EE10" i="1" s="1"/>
  <c r="EF10" i="1" s="1"/>
  <c r="D38" i="1" l="1"/>
  <c r="D39" i="1" s="1"/>
  <c r="I13" i="1"/>
  <c r="I14" i="1"/>
  <c r="I15" i="1"/>
  <c r="I12" i="1"/>
  <c r="J13" i="1"/>
  <c r="J14" i="1"/>
  <c r="J15" i="1"/>
  <c r="J12" i="1"/>
  <c r="H16" i="1"/>
  <c r="C34" i="1"/>
  <c r="C35" i="1" s="1"/>
  <c r="J16" i="1" l="1"/>
  <c r="I51" i="1" s="1"/>
  <c r="I16" i="1"/>
  <c r="I25" i="1" s="1"/>
  <c r="P15" i="1" l="1"/>
  <c r="M17" i="1"/>
  <c r="P17" i="1"/>
  <c r="N17" i="1" s="1"/>
  <c r="M18" i="1"/>
  <c r="M19" i="1"/>
  <c r="P19" i="1"/>
  <c r="N19" i="1" s="1"/>
  <c r="M20" i="1"/>
  <c r="P20" i="1"/>
  <c r="N20" i="1" s="1"/>
  <c r="D30" i="1"/>
  <c r="D22" i="1"/>
  <c r="E25" i="1" s="1"/>
  <c r="E16" i="1"/>
  <c r="D16" i="1"/>
  <c r="C16" i="1"/>
  <c r="H50" i="1" l="1"/>
  <c r="Q15" i="1"/>
  <c r="P18" i="1"/>
  <c r="N18" i="1" s="1"/>
  <c r="D40" i="1"/>
  <c r="E41" i="1" s="1"/>
  <c r="Q26" i="1" l="1"/>
  <c r="Q22" i="1"/>
  <c r="Q23" i="1" s="1"/>
  <c r="D62" i="1"/>
  <c r="P55" i="1" s="1"/>
  <c r="D55" i="1"/>
  <c r="P62" i="1" s="1"/>
  <c r="R15" i="1"/>
  <c r="R22" i="1" s="1"/>
  <c r="Q29" i="1"/>
  <c r="D48" i="1"/>
  <c r="P69" i="1" s="1"/>
  <c r="P46" i="1"/>
  <c r="R29" i="1" l="1"/>
  <c r="R25" i="1"/>
  <c r="R26" i="1" s="1"/>
  <c r="R12" i="1"/>
  <c r="P49" i="1"/>
  <c r="S15" i="1"/>
  <c r="S22" i="1" s="1"/>
  <c r="Q46" i="1"/>
  <c r="R23" i="1"/>
  <c r="R13" i="1" l="1"/>
  <c r="S29" i="1"/>
  <c r="S25" i="1"/>
  <c r="S26" i="1" s="1"/>
  <c r="S12" i="1"/>
  <c r="S13" i="1" s="1"/>
  <c r="T15" i="1"/>
  <c r="S23" i="1"/>
  <c r="R46" i="1"/>
  <c r="P50" i="1"/>
  <c r="T29" i="1" l="1"/>
  <c r="T22" i="1"/>
  <c r="U22" i="1" s="1"/>
  <c r="U15" i="1"/>
  <c r="T25" i="1"/>
  <c r="T26" i="1" s="1"/>
  <c r="T12" i="1"/>
  <c r="T13" i="1" s="1"/>
  <c r="S46" i="1"/>
  <c r="U29" i="1"/>
  <c r="P52" i="1"/>
  <c r="P56" i="1"/>
  <c r="P63" i="1" s="1"/>
  <c r="P51" i="1"/>
  <c r="Q49" i="1" s="1"/>
  <c r="V15" i="1"/>
  <c r="T23" i="1" l="1"/>
  <c r="V22" i="1"/>
  <c r="V25" i="1"/>
  <c r="V26" i="1" s="1"/>
  <c r="V12" i="1"/>
  <c r="U25" i="1"/>
  <c r="U26" i="1" s="1"/>
  <c r="U12" i="1"/>
  <c r="U13" i="1" s="1"/>
  <c r="P64" i="1"/>
  <c r="Q62" i="1" s="1"/>
  <c r="P70" i="1"/>
  <c r="P71" i="1" s="1"/>
  <c r="Q69" i="1" s="1"/>
  <c r="P57" i="1"/>
  <c r="Q55" i="1" s="1"/>
  <c r="U23" i="1"/>
  <c r="T46" i="1"/>
  <c r="V29" i="1"/>
  <c r="Q50" i="1"/>
  <c r="W15" i="1"/>
  <c r="W22" i="1" s="1"/>
  <c r="V13" i="1" l="1"/>
  <c r="W25" i="1"/>
  <c r="W26" i="1" s="1"/>
  <c r="W12" i="1"/>
  <c r="W13" i="1" s="1"/>
  <c r="V23" i="1"/>
  <c r="U46" i="1"/>
  <c r="W29" i="1"/>
  <c r="Q56" i="1"/>
  <c r="Q57" i="1" s="1"/>
  <c r="R55" i="1" s="1"/>
  <c r="Q52" i="1"/>
  <c r="Q51" i="1"/>
  <c r="R49" i="1" s="1"/>
  <c r="X15" i="1"/>
  <c r="X22" i="1" s="1"/>
  <c r="X25" i="1" l="1"/>
  <c r="X26" i="1" s="1"/>
  <c r="X12" i="1"/>
  <c r="X13" i="1" s="1"/>
  <c r="W23" i="1"/>
  <c r="V46" i="1"/>
  <c r="Q63" i="1"/>
  <c r="Q70" i="1" s="1"/>
  <c r="Q71" i="1" s="1"/>
  <c r="R69" i="1" s="1"/>
  <c r="X29" i="1"/>
  <c r="R50" i="1"/>
  <c r="Y15" i="1"/>
  <c r="Y22" i="1" s="1"/>
  <c r="X23" i="1" l="1"/>
  <c r="Y25" i="1"/>
  <c r="Y26" i="1" s="1"/>
  <c r="Y12" i="1"/>
  <c r="Y13" i="1" s="1"/>
  <c r="W46" i="1"/>
  <c r="R56" i="1"/>
  <c r="R57" i="1" s="1"/>
  <c r="S55" i="1" s="1"/>
  <c r="Q64" i="1"/>
  <c r="R62" i="1" s="1"/>
  <c r="Y23" i="1"/>
  <c r="Y29" i="1"/>
  <c r="R51" i="1"/>
  <c r="S49" i="1" s="1"/>
  <c r="S50" i="1" s="1"/>
  <c r="R52" i="1"/>
  <c r="Z15" i="1"/>
  <c r="Z22" i="1" s="1"/>
  <c r="X46" i="1" l="1"/>
  <c r="Z25" i="1"/>
  <c r="Z26" i="1" s="1"/>
  <c r="Z12" i="1"/>
  <c r="Z13" i="1" s="1"/>
  <c r="S56" i="1"/>
  <c r="S57" i="1" s="1"/>
  <c r="T55" i="1" s="1"/>
  <c r="R63" i="1"/>
  <c r="R64" i="1" s="1"/>
  <c r="S62" i="1" s="1"/>
  <c r="Z23" i="1"/>
  <c r="Z29" i="1"/>
  <c r="S51" i="1"/>
  <c r="T49" i="1" s="1"/>
  <c r="T50" i="1" s="1"/>
  <c r="S52" i="1"/>
  <c r="Y46" i="1"/>
  <c r="AA15" i="1"/>
  <c r="AA22" i="1" s="1"/>
  <c r="AA25" i="1" l="1"/>
  <c r="AA26" i="1" s="1"/>
  <c r="AA12" i="1"/>
  <c r="AA13" i="1" s="1"/>
  <c r="S63" i="1"/>
  <c r="S64" i="1" s="1"/>
  <c r="T62" i="1" s="1"/>
  <c r="R70" i="1"/>
  <c r="R71" i="1" s="1"/>
  <c r="S69" i="1" s="1"/>
  <c r="AA23" i="1"/>
  <c r="AA29" i="1"/>
  <c r="Z46" i="1"/>
  <c r="T51" i="1"/>
  <c r="U49" i="1" s="1"/>
  <c r="U50" i="1" s="1"/>
  <c r="T56" i="1"/>
  <c r="T52" i="1"/>
  <c r="AB15" i="1"/>
  <c r="AB22" i="1" s="1"/>
  <c r="AB25" i="1" l="1"/>
  <c r="AB26" i="1" s="1"/>
  <c r="AB12" i="1"/>
  <c r="AB13" i="1" s="1"/>
  <c r="U52" i="1"/>
  <c r="S70" i="1"/>
  <c r="S71" i="1" s="1"/>
  <c r="T69" i="1" s="1"/>
  <c r="T63" i="1"/>
  <c r="T64" i="1" s="1"/>
  <c r="U62" i="1" s="1"/>
  <c r="AB23" i="1"/>
  <c r="AB29" i="1"/>
  <c r="U51" i="1"/>
  <c r="V49" i="1" s="1"/>
  <c r="V50" i="1" s="1"/>
  <c r="T57" i="1"/>
  <c r="U55" i="1" s="1"/>
  <c r="U56" i="1" s="1"/>
  <c r="AA46" i="1"/>
  <c r="AC15" i="1"/>
  <c r="AC22" i="1" s="1"/>
  <c r="AC25" i="1" l="1"/>
  <c r="AC26" i="1" s="1"/>
  <c r="AC12" i="1"/>
  <c r="AC13" i="1" s="1"/>
  <c r="T70" i="1"/>
  <c r="T71" i="1" s="1"/>
  <c r="U69" i="1" s="1"/>
  <c r="U63" i="1"/>
  <c r="U64" i="1" s="1"/>
  <c r="V62" i="1" s="1"/>
  <c r="AB46" i="1"/>
  <c r="AC23" i="1"/>
  <c r="AC29" i="1"/>
  <c r="V51" i="1"/>
  <c r="W49" i="1" s="1"/>
  <c r="W50" i="1" s="1"/>
  <c r="U57" i="1"/>
  <c r="V55" i="1" s="1"/>
  <c r="V56" i="1" s="1"/>
  <c r="V52" i="1"/>
  <c r="AD15" i="1"/>
  <c r="AD22" i="1" s="1"/>
  <c r="AD25" i="1" l="1"/>
  <c r="AD26" i="1" s="1"/>
  <c r="AD12" i="1"/>
  <c r="AD13" i="1" s="1"/>
  <c r="W51" i="1"/>
  <c r="X49" i="1" s="1"/>
  <c r="X50" i="1" s="1"/>
  <c r="U70" i="1"/>
  <c r="U71" i="1" s="1"/>
  <c r="V69" i="1" s="1"/>
  <c r="V63" i="1"/>
  <c r="V64" i="1" s="1"/>
  <c r="W62" i="1" s="1"/>
  <c r="AD23" i="1"/>
  <c r="AD29" i="1"/>
  <c r="W52" i="1"/>
  <c r="V57" i="1"/>
  <c r="W55" i="1" s="1"/>
  <c r="W56" i="1" s="1"/>
  <c r="AC46" i="1"/>
  <c r="AE15" i="1"/>
  <c r="AE22" i="1" s="1"/>
  <c r="AE25" i="1" l="1"/>
  <c r="AE26" i="1" s="1"/>
  <c r="AE12" i="1"/>
  <c r="AE13" i="1" s="1"/>
  <c r="X51" i="1"/>
  <c r="Y49" i="1" s="1"/>
  <c r="Y50" i="1" s="1"/>
  <c r="V70" i="1"/>
  <c r="V71" i="1" s="1"/>
  <c r="W69" i="1" s="1"/>
  <c r="W63" i="1"/>
  <c r="W64" i="1" s="1"/>
  <c r="X62" i="1" s="1"/>
  <c r="AE23" i="1"/>
  <c r="AE29" i="1"/>
  <c r="X52" i="1"/>
  <c r="W57" i="1"/>
  <c r="X55" i="1" s="1"/>
  <c r="AD46" i="1"/>
  <c r="AF15" i="1"/>
  <c r="AF22" i="1" s="1"/>
  <c r="AF25" i="1" l="1"/>
  <c r="AF26" i="1" s="1"/>
  <c r="AF12" i="1"/>
  <c r="AF13" i="1" s="1"/>
  <c r="Y51" i="1"/>
  <c r="Z49" i="1" s="1"/>
  <c r="Z50" i="1" s="1"/>
  <c r="W70" i="1"/>
  <c r="W71" i="1" s="1"/>
  <c r="X69" i="1" s="1"/>
  <c r="Y52" i="1"/>
  <c r="AF23" i="1"/>
  <c r="AF29" i="1"/>
  <c r="X56" i="1"/>
  <c r="AE46" i="1"/>
  <c r="AG15" i="1"/>
  <c r="AG22" i="1" s="1"/>
  <c r="AG25" i="1" l="1"/>
  <c r="AG26" i="1" s="1"/>
  <c r="AG12" i="1"/>
  <c r="AG13" i="1" s="1"/>
  <c r="X63" i="1"/>
  <c r="X64" i="1" s="1"/>
  <c r="Y62" i="1" s="1"/>
  <c r="Z52" i="1"/>
  <c r="Z51" i="1"/>
  <c r="AA49" i="1" s="1"/>
  <c r="AA50" i="1" s="1"/>
  <c r="AG23" i="1"/>
  <c r="AG29" i="1"/>
  <c r="X57" i="1"/>
  <c r="Y55" i="1" s="1"/>
  <c r="AF46" i="1"/>
  <c r="AH15" i="1"/>
  <c r="AH22" i="1" s="1"/>
  <c r="AH25" i="1" l="1"/>
  <c r="AH26" i="1" s="1"/>
  <c r="AH12" i="1"/>
  <c r="AH13" i="1" s="1"/>
  <c r="X70" i="1"/>
  <c r="X71" i="1" s="1"/>
  <c r="Y69" i="1" s="1"/>
  <c r="AH23" i="1"/>
  <c r="AH29" i="1"/>
  <c r="Y56" i="1"/>
  <c r="AA52" i="1"/>
  <c r="AG46" i="1"/>
  <c r="AA51" i="1"/>
  <c r="AB49" i="1" s="1"/>
  <c r="AI15" i="1"/>
  <c r="AI22" i="1" s="1"/>
  <c r="AI25" i="1" l="1"/>
  <c r="AI12" i="1"/>
  <c r="AI13" i="1" s="1"/>
  <c r="Y63" i="1"/>
  <c r="Y64" i="1" s="1"/>
  <c r="Z62" i="1" s="1"/>
  <c r="AI23" i="1"/>
  <c r="AI29" i="1"/>
  <c r="AH46" i="1"/>
  <c r="Y57" i="1"/>
  <c r="Z55" i="1" s="1"/>
  <c r="Z56" i="1" s="1"/>
  <c r="AB50" i="1"/>
  <c r="AJ15" i="1"/>
  <c r="AJ22" i="1" s="1"/>
  <c r="AI26" i="1" l="1"/>
  <c r="AJ12" i="1"/>
  <c r="AJ13" i="1" s="1"/>
  <c r="AJ25" i="1" s="1"/>
  <c r="Z57" i="1"/>
  <c r="AA55" i="1" s="1"/>
  <c r="AA56" i="1" s="1"/>
  <c r="Z63" i="1"/>
  <c r="Z64" i="1" s="1"/>
  <c r="AA62" i="1" s="1"/>
  <c r="Y70" i="1"/>
  <c r="Y71" i="1" s="1"/>
  <c r="Z69" i="1" s="1"/>
  <c r="AJ23" i="1"/>
  <c r="AJ29" i="1"/>
  <c r="AB52" i="1"/>
  <c r="AI46" i="1"/>
  <c r="AB51" i="1"/>
  <c r="AC49" i="1" s="1"/>
  <c r="AK15" i="1"/>
  <c r="AK22" i="1" s="1"/>
  <c r="AJ26" i="1" l="1"/>
  <c r="I29" i="1"/>
  <c r="AK12" i="1"/>
  <c r="AK13" i="1" s="1"/>
  <c r="AK25" i="1" s="1"/>
  <c r="AK26" i="1" s="1"/>
  <c r="Z70" i="1"/>
  <c r="Z71" i="1" s="1"/>
  <c r="AA69" i="1" s="1"/>
  <c r="AA57" i="1"/>
  <c r="AB55" i="1" s="1"/>
  <c r="AB56" i="1" s="1"/>
  <c r="AA63" i="1"/>
  <c r="AA64" i="1" s="1"/>
  <c r="AB62" i="1" s="1"/>
  <c r="AK23" i="1"/>
  <c r="AK29" i="1"/>
  <c r="AJ46" i="1"/>
  <c r="AC50" i="1"/>
  <c r="AL15" i="1"/>
  <c r="AL22" i="1" s="1"/>
  <c r="AL12" i="1" l="1"/>
  <c r="AL13" i="1" s="1"/>
  <c r="AB57" i="1"/>
  <c r="AC55" i="1" s="1"/>
  <c r="AC56" i="1" s="1"/>
  <c r="AC57" i="1" s="1"/>
  <c r="AD55" i="1" s="1"/>
  <c r="AB63" i="1"/>
  <c r="AB64" i="1" s="1"/>
  <c r="AC62" i="1" s="1"/>
  <c r="AA70" i="1"/>
  <c r="AA71" i="1" s="1"/>
  <c r="AB69" i="1" s="1"/>
  <c r="AL23" i="1"/>
  <c r="AL29" i="1"/>
  <c r="AC52" i="1"/>
  <c r="AK46" i="1"/>
  <c r="AC51" i="1"/>
  <c r="AD49" i="1" s="1"/>
  <c r="AM15" i="1"/>
  <c r="AM22" i="1" s="1"/>
  <c r="AL25" i="1" l="1"/>
  <c r="AL26" i="1" s="1"/>
  <c r="AM12" i="1"/>
  <c r="AM13" i="1" s="1"/>
  <c r="AB70" i="1"/>
  <c r="AB71" i="1" s="1"/>
  <c r="AC69" i="1" s="1"/>
  <c r="AC63" i="1"/>
  <c r="AC64" i="1" s="1"/>
  <c r="AD62" i="1" s="1"/>
  <c r="AM23" i="1"/>
  <c r="AM29" i="1"/>
  <c r="AL46" i="1"/>
  <c r="AD50" i="1"/>
  <c r="AN15" i="1"/>
  <c r="AN22" i="1" s="1"/>
  <c r="AM25" i="1" l="1"/>
  <c r="AM26" i="1" s="1"/>
  <c r="AN12" i="1"/>
  <c r="AN13" i="1" s="1"/>
  <c r="AC70" i="1"/>
  <c r="AC71" i="1" s="1"/>
  <c r="AD69" i="1" s="1"/>
  <c r="AN23" i="1"/>
  <c r="AN29" i="1"/>
  <c r="AD52" i="1"/>
  <c r="AD56" i="1"/>
  <c r="AD57" i="1" s="1"/>
  <c r="AE55" i="1" s="1"/>
  <c r="AM46" i="1"/>
  <c r="AD51" i="1"/>
  <c r="AE49" i="1" s="1"/>
  <c r="AE50" i="1" s="1"/>
  <c r="AO15" i="1"/>
  <c r="AO22" i="1" s="1"/>
  <c r="AN25" i="1" l="1"/>
  <c r="AN26" i="1" s="1"/>
  <c r="AO12" i="1"/>
  <c r="AO13" i="1" s="1"/>
  <c r="AD63" i="1"/>
  <c r="AD70" i="1" s="1"/>
  <c r="AD71" i="1" s="1"/>
  <c r="AE69" i="1" s="1"/>
  <c r="AO23" i="1"/>
  <c r="AO29" i="1"/>
  <c r="AN46" i="1"/>
  <c r="AE52" i="1"/>
  <c r="AE56" i="1"/>
  <c r="AE57" i="1" s="1"/>
  <c r="AF55" i="1" s="1"/>
  <c r="AE51" i="1"/>
  <c r="AF49" i="1" s="1"/>
  <c r="AP15" i="1"/>
  <c r="AP22" i="1" s="1"/>
  <c r="AO25" i="1" l="1"/>
  <c r="AO26" i="1" s="1"/>
  <c r="AP12" i="1"/>
  <c r="AP13" i="1" s="1"/>
  <c r="AD64" i="1"/>
  <c r="AE62" i="1" s="1"/>
  <c r="AE63" i="1"/>
  <c r="AE70" i="1" s="1"/>
  <c r="AE71" i="1" s="1"/>
  <c r="AF69" i="1" s="1"/>
  <c r="AP23" i="1"/>
  <c r="AP29" i="1"/>
  <c r="AO46" i="1"/>
  <c r="AF50" i="1"/>
  <c r="AQ15" i="1"/>
  <c r="AQ22" i="1" s="1"/>
  <c r="AP25" i="1" l="1"/>
  <c r="AQ12" i="1"/>
  <c r="AQ13" i="1" s="1"/>
  <c r="AE64" i="1"/>
  <c r="AF62" i="1" s="1"/>
  <c r="AQ29" i="1"/>
  <c r="AF52" i="1"/>
  <c r="AF56" i="1"/>
  <c r="AF57" i="1" s="1"/>
  <c r="AG55" i="1" s="1"/>
  <c r="AP46" i="1"/>
  <c r="AF51" i="1"/>
  <c r="AG49" i="1" s="1"/>
  <c r="AR15" i="1"/>
  <c r="AR22" i="1" s="1"/>
  <c r="AQ25" i="1" l="1"/>
  <c r="AR12" i="1"/>
  <c r="AR13" i="1" s="1"/>
  <c r="AF63" i="1"/>
  <c r="AF70" i="1" s="1"/>
  <c r="AF71" i="1" s="1"/>
  <c r="AG69" i="1" s="1"/>
  <c r="AR23" i="1"/>
  <c r="AR29" i="1"/>
  <c r="AQ23" i="1"/>
  <c r="AQ46" i="1" s="1"/>
  <c r="AG50" i="1"/>
  <c r="AS15" i="1"/>
  <c r="AS22" i="1" s="1"/>
  <c r="AR25" i="1" l="1"/>
  <c r="AS12" i="1"/>
  <c r="AS13" i="1" s="1"/>
  <c r="AF64" i="1"/>
  <c r="AG62" i="1" s="1"/>
  <c r="AS23" i="1"/>
  <c r="AS29" i="1"/>
  <c r="AG52" i="1"/>
  <c r="AG56" i="1"/>
  <c r="AG57" i="1" s="1"/>
  <c r="AH55" i="1" s="1"/>
  <c r="AR46" i="1"/>
  <c r="AG51" i="1"/>
  <c r="AH49" i="1" s="1"/>
  <c r="AT15" i="1"/>
  <c r="AT22" i="1" s="1"/>
  <c r="AS25" i="1" l="1"/>
  <c r="AT12" i="1"/>
  <c r="AT13" i="1" s="1"/>
  <c r="AG63" i="1"/>
  <c r="AG70" i="1" s="1"/>
  <c r="AG71" i="1" s="1"/>
  <c r="AH69" i="1" s="1"/>
  <c r="AT23" i="1"/>
  <c r="AT29" i="1"/>
  <c r="AS46" i="1"/>
  <c r="AH50" i="1"/>
  <c r="AU15" i="1"/>
  <c r="AU22" i="1" s="1"/>
  <c r="AT25" i="1" l="1"/>
  <c r="AU12" i="1"/>
  <c r="AU13" i="1" s="1"/>
  <c r="AU25" i="1" s="1"/>
  <c r="AG64" i="1"/>
  <c r="AH62" i="1" s="1"/>
  <c r="AU29" i="1"/>
  <c r="AT46" i="1"/>
  <c r="AH52" i="1"/>
  <c r="AH56" i="1"/>
  <c r="AH57" i="1" s="1"/>
  <c r="AI55" i="1" s="1"/>
  <c r="AH51" i="1"/>
  <c r="AI49" i="1" s="1"/>
  <c r="AV15" i="1"/>
  <c r="AV22" i="1" s="1"/>
  <c r="AV12" i="1" l="1"/>
  <c r="AV13" i="1" s="1"/>
  <c r="AV25" i="1"/>
  <c r="AH63" i="1"/>
  <c r="AH64" i="1" s="1"/>
  <c r="AI62" i="1" s="1"/>
  <c r="AV23" i="1"/>
  <c r="AV29" i="1"/>
  <c r="AU23" i="1"/>
  <c r="AU46" i="1" s="1"/>
  <c r="AI50" i="1"/>
  <c r="AW15" i="1"/>
  <c r="AW22" i="1" s="1"/>
  <c r="AW12" i="1" l="1"/>
  <c r="AW13" i="1" s="1"/>
  <c r="AW25" i="1" s="1"/>
  <c r="AH70" i="1"/>
  <c r="AH71" i="1" s="1"/>
  <c r="AI69" i="1" s="1"/>
  <c r="AW29" i="1"/>
  <c r="AV46" i="1"/>
  <c r="AI52" i="1"/>
  <c r="AI56" i="1"/>
  <c r="AI57" i="1" s="1"/>
  <c r="AJ55" i="1" s="1"/>
  <c r="AI51" i="1"/>
  <c r="AJ49" i="1" s="1"/>
  <c r="AX15" i="1"/>
  <c r="AX22" i="1" s="1"/>
  <c r="AX12" i="1" l="1"/>
  <c r="AX13" i="1" s="1"/>
  <c r="AI63" i="1"/>
  <c r="AI64" i="1" s="1"/>
  <c r="AJ62" i="1" s="1"/>
  <c r="AX29" i="1"/>
  <c r="AW23" i="1"/>
  <c r="AW46" i="1" s="1"/>
  <c r="AJ50" i="1"/>
  <c r="AY15" i="1"/>
  <c r="AY22" i="1" s="1"/>
  <c r="AX25" i="1" l="1"/>
  <c r="AY12" i="1"/>
  <c r="AY13" i="1" s="1"/>
  <c r="AI70" i="1"/>
  <c r="AI71" i="1" s="1"/>
  <c r="AJ69" i="1" s="1"/>
  <c r="AJ51" i="1"/>
  <c r="AK49" i="1" s="1"/>
  <c r="AK50" i="1" s="1"/>
  <c r="AY23" i="1"/>
  <c r="AY29" i="1"/>
  <c r="AX23" i="1"/>
  <c r="AX46" i="1" s="1"/>
  <c r="AJ52" i="1"/>
  <c r="AJ56" i="1"/>
  <c r="AJ57" i="1" s="1"/>
  <c r="AK55" i="1" s="1"/>
  <c r="AZ15" i="1"/>
  <c r="AZ22" i="1" s="1"/>
  <c r="AY25" i="1" l="1"/>
  <c r="AZ12" i="1"/>
  <c r="AZ13" i="1" s="1"/>
  <c r="AJ63" i="1"/>
  <c r="AJ64" i="1" s="1"/>
  <c r="AK62" i="1" s="1"/>
  <c r="AK51" i="1"/>
  <c r="AL49" i="1" s="1"/>
  <c r="AL50" i="1" s="1"/>
  <c r="AZ23" i="1"/>
  <c r="AZ29" i="1"/>
  <c r="AK52" i="1"/>
  <c r="AK56" i="1"/>
  <c r="AK57" i="1" s="1"/>
  <c r="AL55" i="1" s="1"/>
  <c r="AY46" i="1"/>
  <c r="BA15" i="1"/>
  <c r="BA22" i="1" s="1"/>
  <c r="AJ70" i="1" l="1"/>
  <c r="AJ71" i="1" s="1"/>
  <c r="AK69" i="1" s="1"/>
  <c r="AZ25" i="1"/>
  <c r="BA12" i="1"/>
  <c r="BA13" i="1" s="1"/>
  <c r="AK63" i="1"/>
  <c r="BA23" i="1"/>
  <c r="BA29" i="1"/>
  <c r="AL52" i="1"/>
  <c r="AL56" i="1"/>
  <c r="AL57" i="1" s="1"/>
  <c r="AM55" i="1" s="1"/>
  <c r="AZ46" i="1"/>
  <c r="AL51" i="1"/>
  <c r="AM49" i="1" s="1"/>
  <c r="BB15" i="1"/>
  <c r="BB22" i="1" s="1"/>
  <c r="BA25" i="1" l="1"/>
  <c r="BB12" i="1"/>
  <c r="BB13" i="1" s="1"/>
  <c r="AK64" i="1"/>
  <c r="AL62" i="1" s="1"/>
  <c r="AL63" i="1" s="1"/>
  <c r="AK70" i="1"/>
  <c r="AK71" i="1" s="1"/>
  <c r="AL69" i="1" s="1"/>
  <c r="BB23" i="1"/>
  <c r="BB29" i="1"/>
  <c r="BA46" i="1"/>
  <c r="AM50" i="1"/>
  <c r="BC15" i="1"/>
  <c r="BC22" i="1" s="1"/>
  <c r="AL70" i="1" l="1"/>
  <c r="BB25" i="1"/>
  <c r="BC12" i="1"/>
  <c r="BC13" i="1" s="1"/>
  <c r="AL71" i="1"/>
  <c r="AM69" i="1" s="1"/>
  <c r="AL64" i="1"/>
  <c r="AM62" i="1" s="1"/>
  <c r="BC23" i="1"/>
  <c r="BC29" i="1"/>
  <c r="BB46" i="1"/>
  <c r="AM52" i="1"/>
  <c r="AM56" i="1"/>
  <c r="AM57" i="1" s="1"/>
  <c r="AN55" i="1" s="1"/>
  <c r="AM51" i="1"/>
  <c r="AN49" i="1" s="1"/>
  <c r="AN50" i="1" s="1"/>
  <c r="BD15" i="1"/>
  <c r="BD22" i="1" s="1"/>
  <c r="BC25" i="1" l="1"/>
  <c r="BD12" i="1"/>
  <c r="BD13" i="1" s="1"/>
  <c r="AM63" i="1"/>
  <c r="AM64" i="1" s="1"/>
  <c r="AN62" i="1" s="1"/>
  <c r="BD23" i="1"/>
  <c r="BD29" i="1"/>
  <c r="AN52" i="1"/>
  <c r="AN56" i="1"/>
  <c r="AN57" i="1" s="1"/>
  <c r="AO55" i="1" s="1"/>
  <c r="BC46" i="1"/>
  <c r="AN51" i="1"/>
  <c r="AO49" i="1" s="1"/>
  <c r="AO50" i="1" s="1"/>
  <c r="BE15" i="1"/>
  <c r="BE22" i="1" s="1"/>
  <c r="BD25" i="1" l="1"/>
  <c r="BE12" i="1"/>
  <c r="BE13" i="1" s="1"/>
  <c r="AM70" i="1"/>
  <c r="AM71" i="1" s="1"/>
  <c r="AN69" i="1" s="1"/>
  <c r="AN63" i="1"/>
  <c r="AN70" i="1" s="1"/>
  <c r="AN71" i="1" s="1"/>
  <c r="AO69" i="1" s="1"/>
  <c r="BE29" i="1"/>
  <c r="AO52" i="1"/>
  <c r="AO56" i="1"/>
  <c r="AO57" i="1" s="1"/>
  <c r="AP55" i="1" s="1"/>
  <c r="AO51" i="1"/>
  <c r="AP49" i="1" s="1"/>
  <c r="AP50" i="1" s="1"/>
  <c r="BD46" i="1"/>
  <c r="BF15" i="1"/>
  <c r="BF22" i="1" s="1"/>
  <c r="BE25" i="1" l="1"/>
  <c r="BF12" i="1"/>
  <c r="BF13" i="1" s="1"/>
  <c r="AN64" i="1"/>
  <c r="AO62" i="1" s="1"/>
  <c r="BF23" i="1"/>
  <c r="BF29" i="1"/>
  <c r="BE23" i="1"/>
  <c r="BE46" i="1" s="1"/>
  <c r="AP52" i="1"/>
  <c r="AP56" i="1"/>
  <c r="AP57" i="1" s="1"/>
  <c r="AQ55" i="1" s="1"/>
  <c r="AP51" i="1"/>
  <c r="AQ49" i="1" s="1"/>
  <c r="BG15" i="1"/>
  <c r="BG22" i="1" s="1"/>
  <c r="BF25" i="1" l="1"/>
  <c r="BG12" i="1"/>
  <c r="BG13" i="1" s="1"/>
  <c r="BG25" i="1" s="1"/>
  <c r="AO63" i="1"/>
  <c r="AO70" i="1" s="1"/>
  <c r="AO71" i="1" s="1"/>
  <c r="AP69" i="1" s="1"/>
  <c r="BG23" i="1"/>
  <c r="BG29" i="1"/>
  <c r="BF46" i="1"/>
  <c r="AQ50" i="1"/>
  <c r="BH15" i="1"/>
  <c r="BH22" i="1" s="1"/>
  <c r="BH12" i="1" l="1"/>
  <c r="BH13" i="1" s="1"/>
  <c r="BH25" i="1" s="1"/>
  <c r="AO64" i="1"/>
  <c r="AP62" i="1" s="1"/>
  <c r="BH29" i="1"/>
  <c r="BG46" i="1"/>
  <c r="AQ52" i="1"/>
  <c r="AQ56" i="1"/>
  <c r="AQ57" i="1" s="1"/>
  <c r="AR55" i="1" s="1"/>
  <c r="AQ51" i="1"/>
  <c r="AR49" i="1" s="1"/>
  <c r="BI15" i="1"/>
  <c r="BI22" i="1" s="1"/>
  <c r="BI12" i="1" l="1"/>
  <c r="BI13" i="1" s="1"/>
  <c r="AP63" i="1"/>
  <c r="AP70" i="1" s="1"/>
  <c r="AP71" i="1" s="1"/>
  <c r="AQ69" i="1" s="1"/>
  <c r="BI29" i="1"/>
  <c r="BH23" i="1"/>
  <c r="BH46" i="1" s="1"/>
  <c r="AR50" i="1"/>
  <c r="BJ15" i="1"/>
  <c r="BJ22" i="1" s="1"/>
  <c r="BJ12" i="1" l="1"/>
  <c r="BJ13" i="1" s="1"/>
  <c r="BI25" i="1"/>
  <c r="AR51" i="1"/>
  <c r="AS49" i="1" s="1"/>
  <c r="AS50" i="1" s="1"/>
  <c r="AP64" i="1"/>
  <c r="AQ62" i="1" s="1"/>
  <c r="AQ63" i="1" s="1"/>
  <c r="AQ70" i="1" s="1"/>
  <c r="AQ71" i="1" s="1"/>
  <c r="AR69" i="1" s="1"/>
  <c r="BJ23" i="1"/>
  <c r="BJ29" i="1"/>
  <c r="BI23" i="1"/>
  <c r="BI46" i="1" s="1"/>
  <c r="AR52" i="1"/>
  <c r="AR56" i="1"/>
  <c r="AR57" i="1" s="1"/>
  <c r="AS55" i="1" s="1"/>
  <c r="BK15" i="1"/>
  <c r="BK22" i="1" s="1"/>
  <c r="BJ25" i="1" l="1"/>
  <c r="BK12" i="1"/>
  <c r="BK13" i="1" s="1"/>
  <c r="AS51" i="1"/>
  <c r="AT49" i="1" s="1"/>
  <c r="AT50" i="1" s="1"/>
  <c r="AQ64" i="1"/>
  <c r="AR62" i="1" s="1"/>
  <c r="BK29" i="1"/>
  <c r="AS52" i="1"/>
  <c r="AS56" i="1"/>
  <c r="AS57" i="1" s="1"/>
  <c r="AT55" i="1" s="1"/>
  <c r="BJ46" i="1"/>
  <c r="BL15" i="1"/>
  <c r="BL22" i="1" s="1"/>
  <c r="BK25" i="1" l="1"/>
  <c r="BL12" i="1"/>
  <c r="BL13" i="1" s="1"/>
  <c r="AR63" i="1"/>
  <c r="AR70" i="1" s="1"/>
  <c r="AR71" i="1" s="1"/>
  <c r="AS69" i="1" s="1"/>
  <c r="BL23" i="1"/>
  <c r="BL29" i="1"/>
  <c r="BK23" i="1"/>
  <c r="BK46" i="1" s="1"/>
  <c r="AT52" i="1"/>
  <c r="AT56" i="1"/>
  <c r="AT57" i="1" s="1"/>
  <c r="AU55" i="1" s="1"/>
  <c r="AT51" i="1"/>
  <c r="AU49" i="1" s="1"/>
  <c r="BM15" i="1"/>
  <c r="BM22" i="1" s="1"/>
  <c r="BL25" i="1" l="1"/>
  <c r="BM12" i="1"/>
  <c r="BM13" i="1" s="1"/>
  <c r="AR64" i="1"/>
  <c r="AS62" i="1" s="1"/>
  <c r="BM23" i="1"/>
  <c r="BM29" i="1"/>
  <c r="BL46" i="1"/>
  <c r="AU50" i="1"/>
  <c r="BN15" i="1"/>
  <c r="BN22" i="1" s="1"/>
  <c r="BM25" i="1" l="1"/>
  <c r="BN12" i="1"/>
  <c r="BN13" i="1" s="1"/>
  <c r="AS63" i="1"/>
  <c r="AS70" i="1" s="1"/>
  <c r="AS71" i="1" s="1"/>
  <c r="AT69" i="1" s="1"/>
  <c r="BN29" i="1"/>
  <c r="AU52" i="1"/>
  <c r="AU56" i="1"/>
  <c r="AU57" i="1" s="1"/>
  <c r="AV55" i="1" s="1"/>
  <c r="BM46" i="1"/>
  <c r="AU51" i="1"/>
  <c r="AV49" i="1" s="1"/>
  <c r="BO15" i="1"/>
  <c r="BO22" i="1" s="1"/>
  <c r="BN25" i="1" l="1"/>
  <c r="BO12" i="1"/>
  <c r="BO13" i="1" s="1"/>
  <c r="AS64" i="1"/>
  <c r="AT62" i="1" s="1"/>
  <c r="BO23" i="1"/>
  <c r="BO29" i="1"/>
  <c r="BN23" i="1"/>
  <c r="BN46" i="1" s="1"/>
  <c r="AV50" i="1"/>
  <c r="BP15" i="1"/>
  <c r="BP22" i="1" s="1"/>
  <c r="BO25" i="1" l="1"/>
  <c r="BP12" i="1"/>
  <c r="BP13" i="1" s="1"/>
  <c r="AV51" i="1"/>
  <c r="AW49" i="1" s="1"/>
  <c r="AW50" i="1" s="1"/>
  <c r="AT63" i="1"/>
  <c r="AT70" i="1" s="1"/>
  <c r="AT71" i="1" s="1"/>
  <c r="AU69" i="1" s="1"/>
  <c r="BP29" i="1"/>
  <c r="AV52" i="1"/>
  <c r="AV56" i="1"/>
  <c r="AV57" i="1" s="1"/>
  <c r="AW55" i="1" s="1"/>
  <c r="BO46" i="1"/>
  <c r="BQ15" i="1"/>
  <c r="BQ22" i="1" s="1"/>
  <c r="BP25" i="1" l="1"/>
  <c r="BQ12" i="1"/>
  <c r="BQ13" i="1" s="1"/>
  <c r="AT64" i="1"/>
  <c r="AU62" i="1" s="1"/>
  <c r="BQ23" i="1"/>
  <c r="BQ29" i="1"/>
  <c r="BP23" i="1"/>
  <c r="BP46" i="1" s="1"/>
  <c r="AW52" i="1"/>
  <c r="AW56" i="1"/>
  <c r="AW57" i="1" s="1"/>
  <c r="AX55" i="1" s="1"/>
  <c r="AW51" i="1"/>
  <c r="AX49" i="1" s="1"/>
  <c r="AX50" i="1" s="1"/>
  <c r="BR15" i="1"/>
  <c r="BR22" i="1" s="1"/>
  <c r="BQ25" i="1" l="1"/>
  <c r="BR12" i="1"/>
  <c r="BR13" i="1" s="1"/>
  <c r="AU63" i="1"/>
  <c r="AU70" i="1" s="1"/>
  <c r="AU71" i="1" s="1"/>
  <c r="AV69" i="1" s="1"/>
  <c r="BR23" i="1"/>
  <c r="BR29" i="1"/>
  <c r="BQ46" i="1"/>
  <c r="AX56" i="1"/>
  <c r="AX57" i="1" s="1"/>
  <c r="AY55" i="1" s="1"/>
  <c r="AX52" i="1"/>
  <c r="AX51" i="1"/>
  <c r="AY49" i="1" s="1"/>
  <c r="AY50" i="1" s="1"/>
  <c r="BS15" i="1"/>
  <c r="BS22" i="1" s="1"/>
  <c r="BR25" i="1" l="1"/>
  <c r="BS12" i="1"/>
  <c r="BS13" i="1" s="1"/>
  <c r="BS25" i="1" s="1"/>
  <c r="AU64" i="1"/>
  <c r="AV62" i="1" s="1"/>
  <c r="BS23" i="1"/>
  <c r="BS29" i="1"/>
  <c r="AY52" i="1"/>
  <c r="AY56" i="1"/>
  <c r="AY57" i="1" s="1"/>
  <c r="AZ55" i="1" s="1"/>
  <c r="BR46" i="1"/>
  <c r="AY51" i="1"/>
  <c r="AZ49" i="1" s="1"/>
  <c r="BT15" i="1"/>
  <c r="BT22" i="1" s="1"/>
  <c r="BT12" i="1" l="1"/>
  <c r="BT13" i="1" s="1"/>
  <c r="BT25" i="1" s="1"/>
  <c r="AV63" i="1"/>
  <c r="AV70" i="1" s="1"/>
  <c r="AV71" i="1" s="1"/>
  <c r="AW69" i="1" s="1"/>
  <c r="BT23" i="1"/>
  <c r="BT29" i="1"/>
  <c r="BS46" i="1"/>
  <c r="AZ50" i="1"/>
  <c r="BU15" i="1"/>
  <c r="BU22" i="1" s="1"/>
  <c r="BU12" i="1" l="1"/>
  <c r="BU13" i="1"/>
  <c r="BU25" i="1" s="1"/>
  <c r="AV64" i="1"/>
  <c r="AW62" i="1" s="1"/>
  <c r="AW63" i="1" s="1"/>
  <c r="AW70" i="1" s="1"/>
  <c r="AW71" i="1" s="1"/>
  <c r="AX69" i="1" s="1"/>
  <c r="AZ51" i="1"/>
  <c r="BA49" i="1" s="1"/>
  <c r="BA50" i="1" s="1"/>
  <c r="BU23" i="1"/>
  <c r="BU29" i="1"/>
  <c r="BT46" i="1"/>
  <c r="AZ52" i="1"/>
  <c r="AZ56" i="1"/>
  <c r="AZ57" i="1" s="1"/>
  <c r="BA55" i="1" s="1"/>
  <c r="BV15" i="1"/>
  <c r="BV22" i="1" s="1"/>
  <c r="BV12" i="1" l="1"/>
  <c r="BV13" i="1" s="1"/>
  <c r="BV25" i="1" s="1"/>
  <c r="BA51" i="1"/>
  <c r="BB49" i="1" s="1"/>
  <c r="BB50" i="1" s="1"/>
  <c r="AW64" i="1"/>
  <c r="AX62" i="1" s="1"/>
  <c r="AX63" i="1" s="1"/>
  <c r="AX70" i="1" s="1"/>
  <c r="AX71" i="1" s="1"/>
  <c r="AY69" i="1" s="1"/>
  <c r="BV23" i="1"/>
  <c r="BV29" i="1"/>
  <c r="BU46" i="1"/>
  <c r="BA52" i="1"/>
  <c r="BA56" i="1"/>
  <c r="BA57" i="1" s="1"/>
  <c r="BB55" i="1" s="1"/>
  <c r="BW15" i="1"/>
  <c r="BW22" i="1" s="1"/>
  <c r="BW12" i="1" l="1"/>
  <c r="BW13" i="1" s="1"/>
  <c r="BW25" i="1" s="1"/>
  <c r="AX64" i="1"/>
  <c r="AY62" i="1" s="1"/>
  <c r="AY63" i="1" s="1"/>
  <c r="AY70" i="1" s="1"/>
  <c r="AY71" i="1" s="1"/>
  <c r="AZ69" i="1" s="1"/>
  <c r="BW23" i="1"/>
  <c r="BW29" i="1"/>
  <c r="BB52" i="1"/>
  <c r="BB56" i="1"/>
  <c r="BB57" i="1" s="1"/>
  <c r="BC55" i="1" s="1"/>
  <c r="BV46" i="1"/>
  <c r="BB51" i="1"/>
  <c r="BC49" i="1" s="1"/>
  <c r="BX15" i="1"/>
  <c r="BX22" i="1" s="1"/>
  <c r="BX12" i="1" l="1"/>
  <c r="BX13" i="1" s="1"/>
  <c r="BX25" i="1" s="1"/>
  <c r="AY64" i="1"/>
  <c r="AZ62" i="1" s="1"/>
  <c r="BX23" i="1"/>
  <c r="BX29" i="1"/>
  <c r="BW46" i="1"/>
  <c r="BC50" i="1"/>
  <c r="BY15" i="1"/>
  <c r="BY22" i="1" s="1"/>
  <c r="BY12" i="1" l="1"/>
  <c r="BY13" i="1" s="1"/>
  <c r="BY25" i="1" s="1"/>
  <c r="AZ63" i="1"/>
  <c r="AZ70" i="1" s="1"/>
  <c r="AZ71" i="1" s="1"/>
  <c r="BA69" i="1" s="1"/>
  <c r="BY29" i="1"/>
  <c r="BX46" i="1"/>
  <c r="BC52" i="1"/>
  <c r="BC56" i="1"/>
  <c r="BC57" i="1" s="1"/>
  <c r="BD55" i="1" s="1"/>
  <c r="BC51" i="1"/>
  <c r="BD49" i="1" s="1"/>
  <c r="BZ15" i="1"/>
  <c r="BZ22" i="1" s="1"/>
  <c r="BZ12" i="1" l="1"/>
  <c r="BZ13" i="1" s="1"/>
  <c r="BZ25" i="1" s="1"/>
  <c r="AZ64" i="1"/>
  <c r="BA62" i="1" s="1"/>
  <c r="BZ23" i="1"/>
  <c r="BZ29" i="1"/>
  <c r="BY23" i="1"/>
  <c r="BY46" i="1" s="1"/>
  <c r="BD50" i="1"/>
  <c r="CA15" i="1"/>
  <c r="CA22" i="1" s="1"/>
  <c r="CA12" i="1" l="1"/>
  <c r="CA13" i="1" s="1"/>
  <c r="CA25" i="1" s="1"/>
  <c r="BD51" i="1"/>
  <c r="BE49" i="1" s="1"/>
  <c r="BE50" i="1" s="1"/>
  <c r="BA63" i="1"/>
  <c r="BA70" i="1" s="1"/>
  <c r="BA71" i="1" s="1"/>
  <c r="BB69" i="1" s="1"/>
  <c r="CA29" i="1"/>
  <c r="BD52" i="1"/>
  <c r="BD56" i="1"/>
  <c r="BD57" i="1" s="1"/>
  <c r="BE55" i="1" s="1"/>
  <c r="BZ46" i="1"/>
  <c r="CB15" i="1"/>
  <c r="CB22" i="1" s="1"/>
  <c r="CB12" i="1" l="1"/>
  <c r="CB13" i="1" s="1"/>
  <c r="CB25" i="1" s="1"/>
  <c r="BA64" i="1"/>
  <c r="BB62" i="1" s="1"/>
  <c r="CB23" i="1"/>
  <c r="CB29" i="1"/>
  <c r="CA23" i="1"/>
  <c r="CA46" i="1" s="1"/>
  <c r="BE52" i="1"/>
  <c r="BE56" i="1"/>
  <c r="BE57" i="1" s="1"/>
  <c r="BF55" i="1" s="1"/>
  <c r="BE51" i="1"/>
  <c r="BF49" i="1" s="1"/>
  <c r="BF50" i="1" s="1"/>
  <c r="CC15" i="1"/>
  <c r="CC22" i="1" s="1"/>
  <c r="CC12" i="1" l="1"/>
  <c r="CC13" i="1" s="1"/>
  <c r="CC25" i="1" s="1"/>
  <c r="BB63" i="1"/>
  <c r="BB70" i="1" s="1"/>
  <c r="BB71" i="1" s="1"/>
  <c r="BC69" i="1" s="1"/>
  <c r="CC23" i="1"/>
  <c r="CC29" i="1"/>
  <c r="BF52" i="1"/>
  <c r="BF56" i="1"/>
  <c r="BF57" i="1" s="1"/>
  <c r="BG55" i="1" s="1"/>
  <c r="CB46" i="1"/>
  <c r="BF51" i="1"/>
  <c r="BG49" i="1" s="1"/>
  <c r="CD15" i="1"/>
  <c r="CD22" i="1" s="1"/>
  <c r="CD12" i="1" l="1"/>
  <c r="CD13" i="1" s="1"/>
  <c r="CD25" i="1" s="1"/>
  <c r="BB64" i="1"/>
  <c r="BC62" i="1" s="1"/>
  <c r="CD23" i="1"/>
  <c r="CD29" i="1"/>
  <c r="CC46" i="1"/>
  <c r="BG50" i="1"/>
  <c r="CE15" i="1"/>
  <c r="CE22" i="1" s="1"/>
  <c r="CE12" i="1" l="1"/>
  <c r="CE13" i="1" s="1"/>
  <c r="CE25" i="1" s="1"/>
  <c r="BC63" i="1"/>
  <c r="BC70" i="1" s="1"/>
  <c r="BC71" i="1" s="1"/>
  <c r="BD69" i="1" s="1"/>
  <c r="CE23" i="1"/>
  <c r="CE29" i="1"/>
  <c r="CD46" i="1"/>
  <c r="BG52" i="1"/>
  <c r="BG56" i="1"/>
  <c r="BG57" i="1" s="1"/>
  <c r="BH55" i="1" s="1"/>
  <c r="BG51" i="1"/>
  <c r="BH49" i="1" s="1"/>
  <c r="CF15" i="1"/>
  <c r="CF22" i="1" s="1"/>
  <c r="CF12" i="1" l="1"/>
  <c r="CF13" i="1" s="1"/>
  <c r="CF25" i="1" s="1"/>
  <c r="BC64" i="1"/>
  <c r="BD62" i="1" s="1"/>
  <c r="CF23" i="1"/>
  <c r="CF29" i="1"/>
  <c r="CE46" i="1"/>
  <c r="BH50" i="1"/>
  <c r="CG15" i="1"/>
  <c r="CG22" i="1" s="1"/>
  <c r="CG12" i="1" l="1"/>
  <c r="CG13" i="1" s="1"/>
  <c r="CG25" i="1" s="1"/>
  <c r="BH51" i="1"/>
  <c r="BI49" i="1" s="1"/>
  <c r="BI50" i="1" s="1"/>
  <c r="BD63" i="1"/>
  <c r="BD70" i="1" s="1"/>
  <c r="BD71" i="1" s="1"/>
  <c r="BE69" i="1" s="1"/>
  <c r="CG23" i="1"/>
  <c r="CG29" i="1"/>
  <c r="CF46" i="1"/>
  <c r="BH52" i="1"/>
  <c r="BH56" i="1"/>
  <c r="BH57" i="1" s="1"/>
  <c r="BI55" i="1" s="1"/>
  <c r="CH15" i="1"/>
  <c r="CH22" i="1" s="1"/>
  <c r="CH12" i="1" l="1"/>
  <c r="CH13" i="1" s="1"/>
  <c r="CH25" i="1" s="1"/>
  <c r="BI51" i="1"/>
  <c r="BJ49" i="1" s="1"/>
  <c r="BJ50" i="1" s="1"/>
  <c r="BD64" i="1"/>
  <c r="BE62" i="1" s="1"/>
  <c r="CH23" i="1"/>
  <c r="CH29" i="1"/>
  <c r="BI52" i="1"/>
  <c r="BI56" i="1"/>
  <c r="BI57" i="1" s="1"/>
  <c r="BJ55" i="1" s="1"/>
  <c r="CG46" i="1"/>
  <c r="CI15" i="1"/>
  <c r="CI22" i="1" s="1"/>
  <c r="CI12" i="1" l="1"/>
  <c r="CI13" i="1" s="1"/>
  <c r="CI25" i="1" s="1"/>
  <c r="BE63" i="1"/>
  <c r="BE70" i="1" s="1"/>
  <c r="BE71" i="1" s="1"/>
  <c r="BF69" i="1" s="1"/>
  <c r="CI23" i="1"/>
  <c r="CI29" i="1"/>
  <c r="BJ52" i="1"/>
  <c r="BJ56" i="1"/>
  <c r="BJ57" i="1" s="1"/>
  <c r="BK55" i="1" s="1"/>
  <c r="CH46" i="1"/>
  <c r="BJ51" i="1"/>
  <c r="BK49" i="1" s="1"/>
  <c r="CJ15" i="1"/>
  <c r="CJ22" i="1" s="1"/>
  <c r="CJ12" i="1" l="1"/>
  <c r="CJ13" i="1" s="1"/>
  <c r="CJ25" i="1" s="1"/>
  <c r="BE64" i="1"/>
  <c r="BF62" i="1" s="1"/>
  <c r="CJ23" i="1"/>
  <c r="CJ29" i="1"/>
  <c r="CI46" i="1"/>
  <c r="BK50" i="1"/>
  <c r="CK15" i="1"/>
  <c r="CK22" i="1" s="1"/>
  <c r="CK12" i="1" l="1"/>
  <c r="CK13" i="1" s="1"/>
  <c r="CK25" i="1" s="1"/>
  <c r="BF63" i="1"/>
  <c r="BF70" i="1" s="1"/>
  <c r="BF71" i="1" s="1"/>
  <c r="BG69" i="1" s="1"/>
  <c r="CK23" i="1"/>
  <c r="CK29" i="1"/>
  <c r="CJ46" i="1"/>
  <c r="BK52" i="1"/>
  <c r="BK56" i="1"/>
  <c r="BK57" i="1" s="1"/>
  <c r="BL55" i="1" s="1"/>
  <c r="BK51" i="1"/>
  <c r="BL49" i="1" s="1"/>
  <c r="CL15" i="1"/>
  <c r="CL22" i="1" s="1"/>
  <c r="CL12" i="1" l="1"/>
  <c r="CL13" i="1" s="1"/>
  <c r="CL25" i="1" s="1"/>
  <c r="BF64" i="1"/>
  <c r="BG62" i="1" s="1"/>
  <c r="CL23" i="1"/>
  <c r="CL29" i="1"/>
  <c r="CK46" i="1"/>
  <c r="BL50" i="1"/>
  <c r="CM15" i="1"/>
  <c r="CM22" i="1" s="1"/>
  <c r="CM12" i="1" l="1"/>
  <c r="CM13" i="1" s="1"/>
  <c r="CM25" i="1" s="1"/>
  <c r="BG63" i="1"/>
  <c r="BG70" i="1" s="1"/>
  <c r="BG71" i="1" s="1"/>
  <c r="BH69" i="1" s="1"/>
  <c r="CM23" i="1"/>
  <c r="CM29" i="1"/>
  <c r="BL52" i="1"/>
  <c r="BL56" i="1"/>
  <c r="BL57" i="1" s="1"/>
  <c r="BM55" i="1" s="1"/>
  <c r="CL46" i="1"/>
  <c r="BL51" i="1"/>
  <c r="BM49" i="1" s="1"/>
  <c r="CN15" i="1"/>
  <c r="CN22" i="1" s="1"/>
  <c r="CN12" i="1" l="1"/>
  <c r="CN13" i="1" s="1"/>
  <c r="CN25" i="1" s="1"/>
  <c r="BG64" i="1"/>
  <c r="BH62" i="1" s="1"/>
  <c r="CN23" i="1"/>
  <c r="CN29" i="1"/>
  <c r="CM46" i="1"/>
  <c r="BM50" i="1"/>
  <c r="CO15" i="1"/>
  <c r="CO22" i="1" s="1"/>
  <c r="CO12" i="1" l="1"/>
  <c r="CO13" i="1" s="1"/>
  <c r="CO25" i="1" s="1"/>
  <c r="BM51" i="1"/>
  <c r="BN49" i="1" s="1"/>
  <c r="BN50" i="1" s="1"/>
  <c r="BH63" i="1"/>
  <c r="BH70" i="1" s="1"/>
  <c r="BH71" i="1" s="1"/>
  <c r="BI69" i="1" s="1"/>
  <c r="CO23" i="1"/>
  <c r="CO29" i="1"/>
  <c r="CN46" i="1"/>
  <c r="BM52" i="1"/>
  <c r="BM56" i="1"/>
  <c r="BM57" i="1" s="1"/>
  <c r="BN55" i="1" s="1"/>
  <c r="CP15" i="1"/>
  <c r="CP22" i="1" s="1"/>
  <c r="CP12" i="1" l="1"/>
  <c r="CP13" i="1" s="1"/>
  <c r="CP25" i="1" s="1"/>
  <c r="BH64" i="1"/>
  <c r="BI62" i="1" s="1"/>
  <c r="CP23" i="1"/>
  <c r="CP29" i="1"/>
  <c r="BN52" i="1"/>
  <c r="BN56" i="1"/>
  <c r="BN57" i="1" s="1"/>
  <c r="BO55" i="1" s="1"/>
  <c r="CO46" i="1"/>
  <c r="BN51" i="1"/>
  <c r="BO49" i="1" s="1"/>
  <c r="CQ15" i="1"/>
  <c r="CQ22" i="1" s="1"/>
  <c r="CQ12" i="1" l="1"/>
  <c r="CQ13" i="1" s="1"/>
  <c r="CQ25" i="1" s="1"/>
  <c r="H52" i="1" s="1"/>
  <c r="I54" i="1" s="1"/>
  <c r="CR30" i="1" s="1"/>
  <c r="BI63" i="1"/>
  <c r="BI70" i="1" s="1"/>
  <c r="BI71" i="1" s="1"/>
  <c r="BJ69" i="1" s="1"/>
  <c r="CQ23" i="1"/>
  <c r="CQ29" i="1"/>
  <c r="CP46" i="1"/>
  <c r="BO50" i="1"/>
  <c r="CR15" i="1"/>
  <c r="CR22" i="1" s="1"/>
  <c r="CR25" i="1" l="1"/>
  <c r="CR12" i="1"/>
  <c r="CR13" i="1" s="1"/>
  <c r="BI64" i="1"/>
  <c r="BJ62" i="1" s="1"/>
  <c r="CR23" i="1"/>
  <c r="CR29" i="1"/>
  <c r="CQ46" i="1"/>
  <c r="BO52" i="1"/>
  <c r="BO56" i="1"/>
  <c r="BO57" i="1" s="1"/>
  <c r="BP55" i="1" s="1"/>
  <c r="BO51" i="1"/>
  <c r="BP49" i="1" s="1"/>
  <c r="CS15" i="1"/>
  <c r="CS22" i="1" s="1"/>
  <c r="CS25" i="1" l="1"/>
  <c r="CS12" i="1"/>
  <c r="CS13" i="1" s="1"/>
  <c r="BJ63" i="1"/>
  <c r="BJ70" i="1" s="1"/>
  <c r="BJ71" i="1" s="1"/>
  <c r="BK69" i="1" s="1"/>
  <c r="CS23" i="1"/>
  <c r="CS29" i="1"/>
  <c r="CR46" i="1"/>
  <c r="BP50" i="1"/>
  <c r="CT15" i="1"/>
  <c r="CT22" i="1" s="1"/>
  <c r="CT25" i="1" l="1"/>
  <c r="CT12" i="1"/>
  <c r="CT13" i="1" s="1"/>
  <c r="BP51" i="1"/>
  <c r="BQ49" i="1" s="1"/>
  <c r="BQ50" i="1" s="1"/>
  <c r="BJ64" i="1"/>
  <c r="BK62" i="1" s="1"/>
  <c r="CT23" i="1"/>
  <c r="CT29" i="1"/>
  <c r="BP52" i="1"/>
  <c r="BP56" i="1"/>
  <c r="BP57" i="1" s="1"/>
  <c r="BQ55" i="1" s="1"/>
  <c r="CS46" i="1"/>
  <c r="CU15" i="1"/>
  <c r="CU22" i="1" s="1"/>
  <c r="CU25" i="1" l="1"/>
  <c r="CU12" i="1"/>
  <c r="CU13" i="1" s="1"/>
  <c r="BQ51" i="1"/>
  <c r="BR49" i="1" s="1"/>
  <c r="BR50" i="1" s="1"/>
  <c r="BK63" i="1"/>
  <c r="BK70" i="1" s="1"/>
  <c r="BK71" i="1" s="1"/>
  <c r="BL69" i="1" s="1"/>
  <c r="CU23" i="1"/>
  <c r="CU29" i="1"/>
  <c r="CT46" i="1"/>
  <c r="BQ52" i="1"/>
  <c r="BQ56" i="1"/>
  <c r="BQ57" i="1" s="1"/>
  <c r="BR55" i="1" s="1"/>
  <c r="CV15" i="1"/>
  <c r="CV22" i="1" s="1"/>
  <c r="CV25" i="1" l="1"/>
  <c r="CV12" i="1"/>
  <c r="CV13" i="1" s="1"/>
  <c r="BK64" i="1"/>
  <c r="BL62" i="1" s="1"/>
  <c r="CV23" i="1"/>
  <c r="CV29" i="1"/>
  <c r="BR52" i="1"/>
  <c r="BR56" i="1"/>
  <c r="BR57" i="1" s="1"/>
  <c r="BS55" i="1" s="1"/>
  <c r="CU46" i="1"/>
  <c r="BR51" i="1"/>
  <c r="BS49" i="1" s="1"/>
  <c r="CW15" i="1"/>
  <c r="CW22" i="1" s="1"/>
  <c r="CW25" i="1" l="1"/>
  <c r="CW12" i="1"/>
  <c r="CW13" i="1" s="1"/>
  <c r="BL63" i="1"/>
  <c r="BL70" i="1" s="1"/>
  <c r="BL71" i="1" s="1"/>
  <c r="BM69" i="1" s="1"/>
  <c r="CW23" i="1"/>
  <c r="CW29" i="1"/>
  <c r="CV46" i="1"/>
  <c r="BS50" i="1"/>
  <c r="CX15" i="1"/>
  <c r="CX22" i="1" s="1"/>
  <c r="CX25" i="1" l="1"/>
  <c r="CX26" i="1" s="1"/>
  <c r="CX12" i="1"/>
  <c r="CX13" i="1" s="1"/>
  <c r="BL64" i="1"/>
  <c r="BM62" i="1" s="1"/>
  <c r="BM63" i="1" s="1"/>
  <c r="BM70" i="1" s="1"/>
  <c r="BM71" i="1" s="1"/>
  <c r="BN69" i="1" s="1"/>
  <c r="CX23" i="1"/>
  <c r="CX29" i="1"/>
  <c r="BS52" i="1"/>
  <c r="BS56" i="1"/>
  <c r="BS57" i="1" s="1"/>
  <c r="BT55" i="1" s="1"/>
  <c r="CW46" i="1"/>
  <c r="BS51" i="1"/>
  <c r="BT49" i="1" s="1"/>
  <c r="CY15" i="1"/>
  <c r="CY22" i="1" s="1"/>
  <c r="CY25" i="1" l="1"/>
  <c r="CY26" i="1" s="1"/>
  <c r="CY12" i="1"/>
  <c r="CY13" i="1" s="1"/>
  <c r="BM64" i="1"/>
  <c r="BN62" i="1" s="1"/>
  <c r="CY23" i="1"/>
  <c r="CY29" i="1"/>
  <c r="CX46" i="1"/>
  <c r="BT50" i="1"/>
  <c r="CZ15" i="1"/>
  <c r="CZ22" i="1" s="1"/>
  <c r="CZ25" i="1" l="1"/>
  <c r="CZ26" i="1" s="1"/>
  <c r="CZ12" i="1"/>
  <c r="CZ13" i="1" s="1"/>
  <c r="BN63" i="1"/>
  <c r="BN70" i="1" s="1"/>
  <c r="BN71" i="1" s="1"/>
  <c r="BO69" i="1" s="1"/>
  <c r="CZ23" i="1"/>
  <c r="CZ29" i="1"/>
  <c r="BT52" i="1"/>
  <c r="BT56" i="1"/>
  <c r="BT57" i="1" s="1"/>
  <c r="BU55" i="1" s="1"/>
  <c r="CY46" i="1"/>
  <c r="BT51" i="1"/>
  <c r="BU49" i="1" s="1"/>
  <c r="BU50" i="1" s="1"/>
  <c r="DA15" i="1"/>
  <c r="DA22" i="1" s="1"/>
  <c r="DA25" i="1" l="1"/>
  <c r="DA26" i="1" s="1"/>
  <c r="DA12" i="1"/>
  <c r="DA13" i="1" s="1"/>
  <c r="BN64" i="1"/>
  <c r="BO62" i="1" s="1"/>
  <c r="DA23" i="1"/>
  <c r="DA29" i="1"/>
  <c r="BU52" i="1"/>
  <c r="BU56" i="1"/>
  <c r="BU57" i="1" s="1"/>
  <c r="BV55" i="1" s="1"/>
  <c r="BU51" i="1"/>
  <c r="BV49" i="1" s="1"/>
  <c r="BV50" i="1" s="1"/>
  <c r="CZ46" i="1"/>
  <c r="DB15" i="1"/>
  <c r="DB22" i="1" s="1"/>
  <c r="DB25" i="1" l="1"/>
  <c r="DB26" i="1" s="1"/>
  <c r="DB12" i="1"/>
  <c r="DB13" i="1" s="1"/>
  <c r="BO63" i="1"/>
  <c r="BO70" i="1" s="1"/>
  <c r="BO71" i="1" s="1"/>
  <c r="BP69" i="1" s="1"/>
  <c r="DB23" i="1"/>
  <c r="DB29" i="1"/>
  <c r="BV52" i="1"/>
  <c r="BV56" i="1"/>
  <c r="BV57" i="1" s="1"/>
  <c r="BW55" i="1" s="1"/>
  <c r="DA46" i="1"/>
  <c r="BV51" i="1"/>
  <c r="BW49" i="1" s="1"/>
  <c r="DC15" i="1"/>
  <c r="DC22" i="1" s="1"/>
  <c r="DC25" i="1" l="1"/>
  <c r="DC26" i="1" s="1"/>
  <c r="DC12" i="1"/>
  <c r="DC13" i="1" s="1"/>
  <c r="BO64" i="1"/>
  <c r="BP62" i="1" s="1"/>
  <c r="DC23" i="1"/>
  <c r="DC29" i="1"/>
  <c r="DB46" i="1"/>
  <c r="BW50" i="1"/>
  <c r="DD15" i="1"/>
  <c r="DD22" i="1" s="1"/>
  <c r="DD25" i="1" l="1"/>
  <c r="DD26" i="1" s="1"/>
  <c r="DD12" i="1"/>
  <c r="DD13" i="1" s="1"/>
  <c r="BP63" i="1"/>
  <c r="BP70" i="1" s="1"/>
  <c r="BP71" i="1" s="1"/>
  <c r="BQ69" i="1" s="1"/>
  <c r="DD23" i="1"/>
  <c r="DD29" i="1"/>
  <c r="BW52" i="1"/>
  <c r="BW56" i="1"/>
  <c r="BW57" i="1" s="1"/>
  <c r="BX55" i="1" s="1"/>
  <c r="DC46" i="1"/>
  <c r="BW51" i="1"/>
  <c r="BX49" i="1" s="1"/>
  <c r="DE15" i="1"/>
  <c r="DE22" i="1" s="1"/>
  <c r="DE25" i="1" l="1"/>
  <c r="DE26" i="1" s="1"/>
  <c r="DE12" i="1"/>
  <c r="DE13" i="1" s="1"/>
  <c r="BP64" i="1"/>
  <c r="BQ62" i="1" s="1"/>
  <c r="DE23" i="1"/>
  <c r="DE29" i="1"/>
  <c r="DD46" i="1"/>
  <c r="BX50" i="1"/>
  <c r="DF15" i="1"/>
  <c r="DF22" i="1" s="1"/>
  <c r="DF25" i="1" l="1"/>
  <c r="DF26" i="1" s="1"/>
  <c r="DF12" i="1"/>
  <c r="DF13" i="1" s="1"/>
  <c r="BQ63" i="1"/>
  <c r="BQ70" i="1" s="1"/>
  <c r="BQ71" i="1" s="1"/>
  <c r="BR69" i="1" s="1"/>
  <c r="DF23" i="1"/>
  <c r="DF29" i="1"/>
  <c r="BX52" i="1"/>
  <c r="BX56" i="1"/>
  <c r="BX57" i="1" s="1"/>
  <c r="BY55" i="1" s="1"/>
  <c r="DE46" i="1"/>
  <c r="BX51" i="1"/>
  <c r="BY49" i="1" s="1"/>
  <c r="BY50" i="1" s="1"/>
  <c r="DG15" i="1"/>
  <c r="DG22" i="1" s="1"/>
  <c r="DG25" i="1" l="1"/>
  <c r="DG26" i="1" s="1"/>
  <c r="DG12" i="1"/>
  <c r="DG13" i="1" s="1"/>
  <c r="BQ64" i="1"/>
  <c r="BR62" i="1" s="1"/>
  <c r="DG29" i="1"/>
  <c r="BY56" i="1"/>
  <c r="BY57" i="1" s="1"/>
  <c r="BZ55" i="1" s="1"/>
  <c r="BY52" i="1"/>
  <c r="BY51" i="1"/>
  <c r="BZ49" i="1" s="1"/>
  <c r="BZ50" i="1" s="1"/>
  <c r="DF46" i="1"/>
  <c r="DH15" i="1"/>
  <c r="DH22" i="1" s="1"/>
  <c r="DH25" i="1" l="1"/>
  <c r="DH26" i="1" s="1"/>
  <c r="DH12" i="1"/>
  <c r="DH13" i="1" s="1"/>
  <c r="BR63" i="1"/>
  <c r="BR70" i="1" s="1"/>
  <c r="BR71" i="1" s="1"/>
  <c r="BS69" i="1" s="1"/>
  <c r="DH23" i="1"/>
  <c r="DH29" i="1"/>
  <c r="DG23" i="1"/>
  <c r="DG46" i="1" s="1"/>
  <c r="BZ52" i="1"/>
  <c r="BZ56" i="1"/>
  <c r="BZ57" i="1" s="1"/>
  <c r="CA55" i="1" s="1"/>
  <c r="BZ51" i="1"/>
  <c r="CA49" i="1" s="1"/>
  <c r="DI15" i="1"/>
  <c r="DI22" i="1" s="1"/>
  <c r="DI25" i="1" l="1"/>
  <c r="DI26" i="1" s="1"/>
  <c r="DI12" i="1"/>
  <c r="DI13" i="1" s="1"/>
  <c r="BR64" i="1"/>
  <c r="BS62" i="1" s="1"/>
  <c r="DI23" i="1"/>
  <c r="DI29" i="1"/>
  <c r="DH46" i="1"/>
  <c r="CA50" i="1"/>
  <c r="DJ15" i="1"/>
  <c r="DJ22" i="1" s="1"/>
  <c r="DJ25" i="1" l="1"/>
  <c r="DJ26" i="1" s="1"/>
  <c r="DJ12" i="1"/>
  <c r="DJ13" i="1" s="1"/>
  <c r="BS63" i="1"/>
  <c r="BS70" i="1" s="1"/>
  <c r="BS71" i="1" s="1"/>
  <c r="BT69" i="1" s="1"/>
  <c r="DJ23" i="1"/>
  <c r="DJ29" i="1"/>
  <c r="CA52" i="1"/>
  <c r="CA56" i="1"/>
  <c r="CA57" i="1" s="1"/>
  <c r="CB55" i="1" s="1"/>
  <c r="DI46" i="1"/>
  <c r="CA51" i="1"/>
  <c r="CB49" i="1" s="1"/>
  <c r="DK15" i="1"/>
  <c r="DK22" i="1" s="1"/>
  <c r="DK25" i="1" l="1"/>
  <c r="DK26" i="1" s="1"/>
  <c r="DK12" i="1"/>
  <c r="DK13" i="1" s="1"/>
  <c r="BS64" i="1"/>
  <c r="BT62" i="1" s="1"/>
  <c r="DK23" i="1"/>
  <c r="DK29" i="1"/>
  <c r="DJ46" i="1"/>
  <c r="CB50" i="1"/>
  <c r="DL15" i="1"/>
  <c r="DL22" i="1" s="1"/>
  <c r="DL25" i="1" l="1"/>
  <c r="DL26" i="1" s="1"/>
  <c r="DL12" i="1"/>
  <c r="DL13" i="1" s="1"/>
  <c r="BT63" i="1"/>
  <c r="BT70" i="1" s="1"/>
  <c r="BT71" i="1" s="1"/>
  <c r="BU69" i="1" s="1"/>
  <c r="DL23" i="1"/>
  <c r="DL29" i="1"/>
  <c r="CB52" i="1"/>
  <c r="CB56" i="1"/>
  <c r="CB57" i="1" s="1"/>
  <c r="CC55" i="1" s="1"/>
  <c r="DK46" i="1"/>
  <c r="CB51" i="1"/>
  <c r="CC49" i="1" s="1"/>
  <c r="DM15" i="1"/>
  <c r="DM22" i="1" s="1"/>
  <c r="DM25" i="1" l="1"/>
  <c r="DM26" i="1" s="1"/>
  <c r="DM12" i="1"/>
  <c r="DM13" i="1" s="1"/>
  <c r="BT64" i="1"/>
  <c r="BU62" i="1" s="1"/>
  <c r="DM23" i="1"/>
  <c r="DM29" i="1"/>
  <c r="CC50" i="1"/>
  <c r="DL46" i="1"/>
  <c r="DN15" i="1"/>
  <c r="DN22" i="1" s="1"/>
  <c r="DN25" i="1" l="1"/>
  <c r="DN26" i="1" s="1"/>
  <c r="DN12" i="1"/>
  <c r="DN13" i="1" s="1"/>
  <c r="BU63" i="1"/>
  <c r="BU70" i="1" s="1"/>
  <c r="BU71" i="1" s="1"/>
  <c r="BV69" i="1" s="1"/>
  <c r="DN23" i="1"/>
  <c r="DN29" i="1"/>
  <c r="CC52" i="1"/>
  <c r="CC56" i="1"/>
  <c r="CC57" i="1" s="1"/>
  <c r="CD55" i="1" s="1"/>
  <c r="CC51" i="1"/>
  <c r="CD49" i="1" s="1"/>
  <c r="CD50" i="1" s="1"/>
  <c r="DM46" i="1"/>
  <c r="DO15" i="1"/>
  <c r="DO22" i="1" s="1"/>
  <c r="DO25" i="1" l="1"/>
  <c r="DO26" i="1" s="1"/>
  <c r="DO12" i="1"/>
  <c r="DO13" i="1" s="1"/>
  <c r="BU64" i="1"/>
  <c r="BV62" i="1" s="1"/>
  <c r="BV63" i="1" s="1"/>
  <c r="BV70" i="1" s="1"/>
  <c r="BV71" i="1" s="1"/>
  <c r="BW69" i="1" s="1"/>
  <c r="DO29" i="1"/>
  <c r="DN46" i="1"/>
  <c r="CD52" i="1"/>
  <c r="CD56" i="1"/>
  <c r="CD57" i="1" s="1"/>
  <c r="CE55" i="1" s="1"/>
  <c r="CD51" i="1"/>
  <c r="CE49" i="1" s="1"/>
  <c r="CE50" i="1" s="1"/>
  <c r="DP15" i="1"/>
  <c r="DP22" i="1" s="1"/>
  <c r="DP25" i="1" l="1"/>
  <c r="DP26" i="1" s="1"/>
  <c r="DP12" i="1"/>
  <c r="DP13" i="1" s="1"/>
  <c r="BV64" i="1"/>
  <c r="BW62" i="1" s="1"/>
  <c r="DP23" i="1"/>
  <c r="DP29" i="1"/>
  <c r="DO23" i="1"/>
  <c r="DO46" i="1" s="1"/>
  <c r="CE52" i="1"/>
  <c r="CE56" i="1"/>
  <c r="CE57" i="1" s="1"/>
  <c r="CF55" i="1" s="1"/>
  <c r="CE51" i="1"/>
  <c r="CF49" i="1" s="1"/>
  <c r="DQ15" i="1"/>
  <c r="DQ22" i="1" s="1"/>
  <c r="DQ25" i="1" l="1"/>
  <c r="DQ26" i="1" s="1"/>
  <c r="DQ12" i="1"/>
  <c r="DQ13" i="1" s="1"/>
  <c r="BW63" i="1"/>
  <c r="BW70" i="1" s="1"/>
  <c r="BW71" i="1" s="1"/>
  <c r="BX69" i="1" s="1"/>
  <c r="DQ23" i="1"/>
  <c r="DQ29" i="1"/>
  <c r="DP46" i="1"/>
  <c r="CF50" i="1"/>
  <c r="DR15" i="1"/>
  <c r="DR22" i="1" s="1"/>
  <c r="DR25" i="1" l="1"/>
  <c r="DR26" i="1" s="1"/>
  <c r="DR12" i="1"/>
  <c r="DR13" i="1" s="1"/>
  <c r="BW64" i="1"/>
  <c r="BX62" i="1" s="1"/>
  <c r="DR23" i="1"/>
  <c r="DR29" i="1"/>
  <c r="CF52" i="1"/>
  <c r="CF56" i="1"/>
  <c r="CF57" i="1" s="1"/>
  <c r="CG55" i="1" s="1"/>
  <c r="DQ46" i="1"/>
  <c r="CF51" i="1"/>
  <c r="CG49" i="1" s="1"/>
  <c r="DS15" i="1"/>
  <c r="DS22" i="1" s="1"/>
  <c r="DS25" i="1" l="1"/>
  <c r="DS26" i="1" s="1"/>
  <c r="DS12" i="1"/>
  <c r="DS13" i="1" s="1"/>
  <c r="BX63" i="1"/>
  <c r="BX70" i="1" s="1"/>
  <c r="BX71" i="1" s="1"/>
  <c r="BY69" i="1" s="1"/>
  <c r="DS23" i="1"/>
  <c r="DS29" i="1"/>
  <c r="DR46" i="1"/>
  <c r="CG50" i="1"/>
  <c r="DT15" i="1"/>
  <c r="DT22" i="1" s="1"/>
  <c r="DT25" i="1" l="1"/>
  <c r="DT26" i="1" s="1"/>
  <c r="DT12" i="1"/>
  <c r="DT13" i="1" s="1"/>
  <c r="BX64" i="1"/>
  <c r="BY62" i="1" s="1"/>
  <c r="DT23" i="1"/>
  <c r="DT29" i="1"/>
  <c r="CG52" i="1"/>
  <c r="CG56" i="1"/>
  <c r="CG57" i="1" s="1"/>
  <c r="CH55" i="1" s="1"/>
  <c r="CG51" i="1"/>
  <c r="CH49" i="1" s="1"/>
  <c r="CH50" i="1" s="1"/>
  <c r="DS46" i="1"/>
  <c r="DU15" i="1"/>
  <c r="DU22" i="1" s="1"/>
  <c r="DU25" i="1" l="1"/>
  <c r="DU26" i="1" s="1"/>
  <c r="DU12" i="1"/>
  <c r="DU13" i="1" s="1"/>
  <c r="BY63" i="1"/>
  <c r="BY70" i="1" s="1"/>
  <c r="BY71" i="1" s="1"/>
  <c r="BZ69" i="1" s="1"/>
  <c r="DU23" i="1"/>
  <c r="DU29" i="1"/>
  <c r="CH52" i="1"/>
  <c r="CH56" i="1"/>
  <c r="CH57" i="1" s="1"/>
  <c r="CI55" i="1" s="1"/>
  <c r="DT46" i="1"/>
  <c r="CH51" i="1"/>
  <c r="CI49" i="1" s="1"/>
  <c r="DV15" i="1"/>
  <c r="DV22" i="1" s="1"/>
  <c r="DV25" i="1" l="1"/>
  <c r="DV26" i="1" s="1"/>
  <c r="DV12" i="1"/>
  <c r="DV13" i="1" s="1"/>
  <c r="BY64" i="1"/>
  <c r="BZ62" i="1" s="1"/>
  <c r="DV23" i="1"/>
  <c r="DV29" i="1"/>
  <c r="DU46" i="1"/>
  <c r="CI50" i="1"/>
  <c r="DW15" i="1"/>
  <c r="DW22" i="1" s="1"/>
  <c r="DW25" i="1" l="1"/>
  <c r="DW26" i="1" s="1"/>
  <c r="DW12" i="1"/>
  <c r="DW13" i="1" s="1"/>
  <c r="BZ63" i="1"/>
  <c r="BZ70" i="1" s="1"/>
  <c r="BZ71" i="1" s="1"/>
  <c r="CA69" i="1" s="1"/>
  <c r="DW23" i="1"/>
  <c r="DW29" i="1"/>
  <c r="CI52" i="1"/>
  <c r="CI56" i="1"/>
  <c r="CI57" i="1" s="1"/>
  <c r="CJ55" i="1" s="1"/>
  <c r="DV46" i="1"/>
  <c r="CI51" i="1"/>
  <c r="CJ49" i="1" s="1"/>
  <c r="DX15" i="1"/>
  <c r="DX22" i="1" s="1"/>
  <c r="DX25" i="1" l="1"/>
  <c r="DX26" i="1" s="1"/>
  <c r="DX12" i="1"/>
  <c r="DX13" i="1" s="1"/>
  <c r="BZ64" i="1"/>
  <c r="CA62" i="1" s="1"/>
  <c r="CA63" i="1" s="1"/>
  <c r="CA70" i="1" s="1"/>
  <c r="CA71" i="1" s="1"/>
  <c r="CB69" i="1" s="1"/>
  <c r="DX23" i="1"/>
  <c r="DX29" i="1"/>
  <c r="DW46" i="1"/>
  <c r="CJ50" i="1"/>
  <c r="DY15" i="1"/>
  <c r="DY22" i="1" s="1"/>
  <c r="DY25" i="1" l="1"/>
  <c r="DY26" i="1" s="1"/>
  <c r="DY12" i="1"/>
  <c r="DY13" i="1" s="1"/>
  <c r="CA64" i="1"/>
  <c r="CB62" i="1" s="1"/>
  <c r="CB63" i="1" s="1"/>
  <c r="CB70" i="1" s="1"/>
  <c r="CB71" i="1" s="1"/>
  <c r="CC69" i="1" s="1"/>
  <c r="DY23" i="1"/>
  <c r="DY29" i="1"/>
  <c r="CJ52" i="1"/>
  <c r="CJ56" i="1"/>
  <c r="CJ57" i="1" s="1"/>
  <c r="CK55" i="1" s="1"/>
  <c r="DX46" i="1"/>
  <c r="CJ51" i="1"/>
  <c r="CK49" i="1" s="1"/>
  <c r="CK50" i="1" s="1"/>
  <c r="DZ15" i="1"/>
  <c r="DZ22" i="1" s="1"/>
  <c r="DZ25" i="1" l="1"/>
  <c r="DZ26" i="1" s="1"/>
  <c r="DZ12" i="1"/>
  <c r="DZ13" i="1" s="1"/>
  <c r="CB64" i="1"/>
  <c r="CC62" i="1" s="1"/>
  <c r="DZ23" i="1"/>
  <c r="DZ29" i="1"/>
  <c r="CK52" i="1"/>
  <c r="CK56" i="1"/>
  <c r="CK57" i="1" s="1"/>
  <c r="CL55" i="1" s="1"/>
  <c r="CK51" i="1"/>
  <c r="CL49" i="1" s="1"/>
  <c r="CL50" i="1" s="1"/>
  <c r="DY46" i="1"/>
  <c r="EA15" i="1"/>
  <c r="EA22" i="1" s="1"/>
  <c r="EA25" i="1" l="1"/>
  <c r="EA26" i="1" s="1"/>
  <c r="EA12" i="1"/>
  <c r="EA13" i="1" s="1"/>
  <c r="CC63" i="1"/>
  <c r="CC70" i="1" s="1"/>
  <c r="CC71" i="1" s="1"/>
  <c r="CD69" i="1" s="1"/>
  <c r="EA23" i="1"/>
  <c r="EA29" i="1"/>
  <c r="DZ46" i="1"/>
  <c r="CL52" i="1"/>
  <c r="CL56" i="1"/>
  <c r="CL57" i="1" s="1"/>
  <c r="CM55" i="1" s="1"/>
  <c r="CL51" i="1"/>
  <c r="CM49" i="1" s="1"/>
  <c r="EB15" i="1"/>
  <c r="EB22" i="1" s="1"/>
  <c r="EB25" i="1" l="1"/>
  <c r="EB26" i="1" s="1"/>
  <c r="EB12" i="1"/>
  <c r="EB13" i="1" s="1"/>
  <c r="CC64" i="1"/>
  <c r="CD62" i="1" s="1"/>
  <c r="EB23" i="1"/>
  <c r="EB29" i="1"/>
  <c r="EA46" i="1"/>
  <c r="CM50" i="1"/>
  <c r="EC15" i="1"/>
  <c r="EC22" i="1" s="1"/>
  <c r="EC25" i="1" l="1"/>
  <c r="EC26" i="1" s="1"/>
  <c r="EC12" i="1"/>
  <c r="EC13" i="1" s="1"/>
  <c r="CD63" i="1"/>
  <c r="CD70" i="1" s="1"/>
  <c r="CD71" i="1" s="1"/>
  <c r="CE69" i="1" s="1"/>
  <c r="EC23" i="1"/>
  <c r="EC29" i="1"/>
  <c r="CM52" i="1"/>
  <c r="CM56" i="1"/>
  <c r="CM57" i="1" s="1"/>
  <c r="CN55" i="1" s="1"/>
  <c r="EB46" i="1"/>
  <c r="CM51" i="1"/>
  <c r="CN49" i="1" s="1"/>
  <c r="ED15" i="1"/>
  <c r="ED22" i="1" s="1"/>
  <c r="ED25" i="1" l="1"/>
  <c r="ED26" i="1" s="1"/>
  <c r="ED12" i="1"/>
  <c r="ED13" i="1" s="1"/>
  <c r="CD64" i="1"/>
  <c r="CE62" i="1" s="1"/>
  <c r="ED23" i="1"/>
  <c r="ED29" i="1"/>
  <c r="EC46" i="1"/>
  <c r="CN50" i="1"/>
  <c r="EE15" i="1"/>
  <c r="EE22" i="1" s="1"/>
  <c r="EE25" i="1" l="1"/>
  <c r="EE26" i="1" s="1"/>
  <c r="EE12" i="1"/>
  <c r="EE13" i="1" s="1"/>
  <c r="CN51" i="1"/>
  <c r="CO49" i="1" s="1"/>
  <c r="CO50" i="1" s="1"/>
  <c r="CE63" i="1"/>
  <c r="CE70" i="1" s="1"/>
  <c r="CE71" i="1" s="1"/>
  <c r="CF69" i="1" s="1"/>
  <c r="EE23" i="1"/>
  <c r="EE29" i="1"/>
  <c r="CN52" i="1"/>
  <c r="CN56" i="1"/>
  <c r="CN57" i="1" s="1"/>
  <c r="CO55" i="1" s="1"/>
  <c r="ED46" i="1"/>
  <c r="EF15" i="1"/>
  <c r="EF22" i="1" s="1"/>
  <c r="EF25" i="1" l="1"/>
  <c r="EF12" i="1"/>
  <c r="EF13" i="1" s="1"/>
  <c r="CE64" i="1"/>
  <c r="CF62" i="1" s="1"/>
  <c r="CF63" i="1" s="1"/>
  <c r="CF70" i="1" s="1"/>
  <c r="CF71" i="1" s="1"/>
  <c r="CG69" i="1" s="1"/>
  <c r="EF29" i="1"/>
  <c r="N29" i="1" s="1"/>
  <c r="CO52" i="1"/>
  <c r="CO56" i="1"/>
  <c r="CO57" i="1" s="1"/>
  <c r="CP55" i="1" s="1"/>
  <c r="EE46" i="1"/>
  <c r="CO51" i="1"/>
  <c r="CP49" i="1" s="1"/>
  <c r="CF64" i="1" l="1"/>
  <c r="CG62" i="1" s="1"/>
  <c r="N22" i="1"/>
  <c r="EF23" i="1"/>
  <c r="N23" i="1" s="1"/>
  <c r="EF26" i="1"/>
  <c r="CP50" i="1"/>
  <c r="EF46" i="1" l="1"/>
  <c r="CG63" i="1"/>
  <c r="CG70" i="1" s="1"/>
  <c r="CG71" i="1" s="1"/>
  <c r="CH69" i="1" s="1"/>
  <c r="CP52" i="1"/>
  <c r="CP56" i="1"/>
  <c r="CP57" i="1" s="1"/>
  <c r="CQ55" i="1" s="1"/>
  <c r="CP51" i="1"/>
  <c r="CQ49" i="1" s="1"/>
  <c r="CG64" i="1" l="1"/>
  <c r="CH62" i="1" s="1"/>
  <c r="CH63" i="1" s="1"/>
  <c r="CH70" i="1" s="1"/>
  <c r="CH71" i="1" s="1"/>
  <c r="CI69" i="1" s="1"/>
  <c r="CQ50" i="1"/>
  <c r="CH64" i="1" l="1"/>
  <c r="CI62" i="1" s="1"/>
  <c r="CI63" i="1" s="1"/>
  <c r="CI70" i="1" s="1"/>
  <c r="CI71" i="1" s="1"/>
  <c r="CJ69" i="1" s="1"/>
  <c r="CQ52" i="1"/>
  <c r="CQ56" i="1"/>
  <c r="CQ57" i="1" s="1"/>
  <c r="CR55" i="1" s="1"/>
  <c r="CQ51" i="1"/>
  <c r="CR49" i="1" s="1"/>
  <c r="CR50" i="1" s="1"/>
  <c r="CI64" i="1" l="1"/>
  <c r="CJ62" i="1" s="1"/>
  <c r="CR56" i="1"/>
  <c r="CR57" i="1" s="1"/>
  <c r="CS55" i="1" s="1"/>
  <c r="CR52" i="1"/>
  <c r="CR51" i="1"/>
  <c r="CS49" i="1" s="1"/>
  <c r="CS50" i="1" s="1"/>
  <c r="CJ63" i="1" l="1"/>
  <c r="CJ70" i="1" s="1"/>
  <c r="CJ71" i="1" s="1"/>
  <c r="CK69" i="1" s="1"/>
  <c r="CS52" i="1"/>
  <c r="CS56" i="1"/>
  <c r="CS57" i="1" s="1"/>
  <c r="CT55" i="1" s="1"/>
  <c r="CS51" i="1"/>
  <c r="CT49" i="1" s="1"/>
  <c r="CJ64" i="1" l="1"/>
  <c r="CK62" i="1" s="1"/>
  <c r="CT50" i="1"/>
  <c r="CK63" i="1" l="1"/>
  <c r="CK70" i="1" s="1"/>
  <c r="CK71" i="1" s="1"/>
  <c r="CL69" i="1" s="1"/>
  <c r="CT52" i="1"/>
  <c r="CT56" i="1"/>
  <c r="CT57" i="1" s="1"/>
  <c r="CU55" i="1" s="1"/>
  <c r="CT51" i="1"/>
  <c r="CU49" i="1" s="1"/>
  <c r="CU50" i="1" s="1"/>
  <c r="CK64" i="1" l="1"/>
  <c r="CL62" i="1" s="1"/>
  <c r="CU52" i="1"/>
  <c r="CU56" i="1"/>
  <c r="CU57" i="1" s="1"/>
  <c r="CV55" i="1" s="1"/>
  <c r="CU51" i="1"/>
  <c r="CV49" i="1" s="1"/>
  <c r="CL63" i="1" l="1"/>
  <c r="CL70" i="1" s="1"/>
  <c r="CL71" i="1" s="1"/>
  <c r="CM69" i="1" s="1"/>
  <c r="CV50" i="1"/>
  <c r="CL64" i="1" l="1"/>
  <c r="CM62" i="1" s="1"/>
  <c r="CV52" i="1"/>
  <c r="CV56" i="1"/>
  <c r="CV57" i="1" s="1"/>
  <c r="CW55" i="1" s="1"/>
  <c r="CV51" i="1"/>
  <c r="CW49" i="1" s="1"/>
  <c r="CW50" i="1" s="1"/>
  <c r="CM63" i="1" l="1"/>
  <c r="CM70" i="1" s="1"/>
  <c r="CM71" i="1" s="1"/>
  <c r="CN69" i="1" s="1"/>
  <c r="CW51" i="1"/>
  <c r="CX49" i="1" s="1"/>
  <c r="CX50" i="1" s="1"/>
  <c r="CW52" i="1"/>
  <c r="CW56" i="1"/>
  <c r="CW57" i="1" s="1"/>
  <c r="CX55" i="1" s="1"/>
  <c r="CM64" i="1" l="1"/>
  <c r="CN62" i="1" s="1"/>
  <c r="CN63" i="1" s="1"/>
  <c r="CN70" i="1" s="1"/>
  <c r="CN71" i="1" s="1"/>
  <c r="CO69" i="1" s="1"/>
  <c r="CX52" i="1"/>
  <c r="CX56" i="1"/>
  <c r="CX57" i="1" s="1"/>
  <c r="CY55" i="1" s="1"/>
  <c r="CX51" i="1"/>
  <c r="CY49" i="1" s="1"/>
  <c r="CN64" i="1" l="1"/>
  <c r="CO62" i="1" s="1"/>
  <c r="CY50" i="1"/>
  <c r="CO63" i="1" l="1"/>
  <c r="CO70" i="1" s="1"/>
  <c r="CO71" i="1" s="1"/>
  <c r="CP69" i="1" s="1"/>
  <c r="CY52" i="1"/>
  <c r="CY56" i="1"/>
  <c r="CY57" i="1" s="1"/>
  <c r="CZ55" i="1" s="1"/>
  <c r="CY51" i="1"/>
  <c r="CZ49" i="1" s="1"/>
  <c r="CO64" i="1" l="1"/>
  <c r="CP62" i="1" s="1"/>
  <c r="CZ50" i="1"/>
  <c r="CP63" i="1" l="1"/>
  <c r="CP70" i="1" s="1"/>
  <c r="CP71" i="1" s="1"/>
  <c r="CQ69" i="1" s="1"/>
  <c r="CZ52" i="1"/>
  <c r="CZ56" i="1"/>
  <c r="CZ57" i="1" s="1"/>
  <c r="DA55" i="1" s="1"/>
  <c r="CZ51" i="1"/>
  <c r="DA49" i="1" s="1"/>
  <c r="CP64" i="1" l="1"/>
  <c r="CQ62" i="1" s="1"/>
  <c r="DA50" i="1"/>
  <c r="CQ63" i="1" l="1"/>
  <c r="CQ70" i="1" s="1"/>
  <c r="CQ71" i="1" s="1"/>
  <c r="CR69" i="1" s="1"/>
  <c r="DA52" i="1"/>
  <c r="DA56" i="1"/>
  <c r="DA57" i="1" s="1"/>
  <c r="DB55" i="1" s="1"/>
  <c r="DA51" i="1"/>
  <c r="DB49" i="1" s="1"/>
  <c r="DB50" i="1" s="1"/>
  <c r="CQ64" i="1" l="1"/>
  <c r="CR62" i="1" s="1"/>
  <c r="DB52" i="1"/>
  <c r="DB56" i="1"/>
  <c r="DB57" i="1" s="1"/>
  <c r="DC55" i="1" s="1"/>
  <c r="DB51" i="1"/>
  <c r="DC49" i="1" s="1"/>
  <c r="DC50" i="1" s="1"/>
  <c r="CR63" i="1" l="1"/>
  <c r="CR70" i="1" s="1"/>
  <c r="CR71" i="1" s="1"/>
  <c r="CS69" i="1" s="1"/>
  <c r="DC52" i="1"/>
  <c r="DC56" i="1"/>
  <c r="DC57" i="1" s="1"/>
  <c r="DD55" i="1" s="1"/>
  <c r="DC51" i="1"/>
  <c r="DD49" i="1" s="1"/>
  <c r="CR64" i="1" l="1"/>
  <c r="CS62" i="1" s="1"/>
  <c r="DD50" i="1"/>
  <c r="CS63" i="1" l="1"/>
  <c r="CS70" i="1" s="1"/>
  <c r="CS71" i="1" s="1"/>
  <c r="CT69" i="1" s="1"/>
  <c r="DD52" i="1"/>
  <c r="DD56" i="1"/>
  <c r="DD57" i="1" s="1"/>
  <c r="DE55" i="1" s="1"/>
  <c r="DD51" i="1"/>
  <c r="DE49" i="1" s="1"/>
  <c r="DE50" i="1" s="1"/>
  <c r="CS64" i="1" l="1"/>
  <c r="CT62" i="1" s="1"/>
  <c r="DE52" i="1"/>
  <c r="DE56" i="1"/>
  <c r="DE57" i="1" s="1"/>
  <c r="DF55" i="1" s="1"/>
  <c r="DE51" i="1"/>
  <c r="DF49" i="1" s="1"/>
  <c r="CT63" i="1" l="1"/>
  <c r="CT70" i="1" s="1"/>
  <c r="CT71" i="1" s="1"/>
  <c r="CU69" i="1" s="1"/>
  <c r="DF50" i="1"/>
  <c r="CT64" i="1" l="1"/>
  <c r="CU62" i="1" s="1"/>
  <c r="DF52" i="1"/>
  <c r="DF56" i="1"/>
  <c r="DF57" i="1" s="1"/>
  <c r="DG55" i="1" s="1"/>
  <c r="DF51" i="1"/>
  <c r="DG49" i="1" s="1"/>
  <c r="DG50" i="1" s="1"/>
  <c r="CU63" i="1" l="1"/>
  <c r="CU70" i="1" s="1"/>
  <c r="CU71" i="1" s="1"/>
  <c r="CV69" i="1" s="1"/>
  <c r="DG52" i="1"/>
  <c r="DG56" i="1"/>
  <c r="DG57" i="1" s="1"/>
  <c r="DH55" i="1" s="1"/>
  <c r="DG51" i="1"/>
  <c r="DH49" i="1" s="1"/>
  <c r="CU64" i="1" l="1"/>
  <c r="CV62" i="1" s="1"/>
  <c r="CV63" i="1" s="1"/>
  <c r="CV70" i="1" s="1"/>
  <c r="CV71" i="1" s="1"/>
  <c r="CW69" i="1" s="1"/>
  <c r="DH50" i="1"/>
  <c r="CV64" i="1" l="1"/>
  <c r="CW62" i="1" s="1"/>
  <c r="DH52" i="1"/>
  <c r="DH56" i="1"/>
  <c r="DH57" i="1" s="1"/>
  <c r="DI55" i="1" s="1"/>
  <c r="DH51" i="1"/>
  <c r="DI49" i="1" s="1"/>
  <c r="DI50" i="1" s="1"/>
  <c r="CW63" i="1" l="1"/>
  <c r="CW70" i="1" s="1"/>
  <c r="CW71" i="1" s="1"/>
  <c r="CX69" i="1" s="1"/>
  <c r="DI51" i="1"/>
  <c r="DJ49" i="1" s="1"/>
  <c r="DJ50" i="1" s="1"/>
  <c r="DI52" i="1"/>
  <c r="DI56" i="1"/>
  <c r="DI57" i="1" s="1"/>
  <c r="DJ55" i="1" s="1"/>
  <c r="DJ51" i="1" l="1"/>
  <c r="DK49" i="1" s="1"/>
  <c r="DK50" i="1" s="1"/>
  <c r="CW64" i="1"/>
  <c r="CX62" i="1" s="1"/>
  <c r="DJ52" i="1"/>
  <c r="DJ56" i="1"/>
  <c r="DJ57" i="1" s="1"/>
  <c r="DK55" i="1" s="1"/>
  <c r="CX63" i="1" l="1"/>
  <c r="CX70" i="1" s="1"/>
  <c r="CX71" i="1" s="1"/>
  <c r="CY69" i="1" s="1"/>
  <c r="DK52" i="1"/>
  <c r="DK56" i="1"/>
  <c r="DK57" i="1" s="1"/>
  <c r="DL55" i="1" s="1"/>
  <c r="DK51" i="1"/>
  <c r="DL49" i="1" s="1"/>
  <c r="CX64" i="1" l="1"/>
  <c r="CY62" i="1" s="1"/>
  <c r="CY63" i="1" s="1"/>
  <c r="CY70" i="1" s="1"/>
  <c r="CY71" i="1" s="1"/>
  <c r="CZ69" i="1" s="1"/>
  <c r="DL50" i="1"/>
  <c r="CY64" i="1" l="1"/>
  <c r="CZ62" i="1" s="1"/>
  <c r="DL52" i="1"/>
  <c r="DL56" i="1"/>
  <c r="DL57" i="1" s="1"/>
  <c r="DM55" i="1" s="1"/>
  <c r="DL51" i="1"/>
  <c r="DM49" i="1" s="1"/>
  <c r="CZ63" i="1" l="1"/>
  <c r="CZ70" i="1" s="1"/>
  <c r="CZ71" i="1" s="1"/>
  <c r="DA69" i="1" s="1"/>
  <c r="DM50" i="1"/>
  <c r="CZ64" i="1" l="1"/>
  <c r="DA62" i="1" s="1"/>
  <c r="DM52" i="1"/>
  <c r="DM56" i="1"/>
  <c r="DM57" i="1" s="1"/>
  <c r="DN55" i="1" s="1"/>
  <c r="DM51" i="1"/>
  <c r="DN49" i="1" s="1"/>
  <c r="DA63" i="1" l="1"/>
  <c r="DA70" i="1" s="1"/>
  <c r="DA71" i="1" s="1"/>
  <c r="DB69" i="1" s="1"/>
  <c r="DN50" i="1"/>
  <c r="DA64" i="1" l="1"/>
  <c r="DB62" i="1" s="1"/>
  <c r="DB63" i="1" s="1"/>
  <c r="DB70" i="1" s="1"/>
  <c r="DB71" i="1" s="1"/>
  <c r="DC69" i="1" s="1"/>
  <c r="DN52" i="1"/>
  <c r="DN56" i="1"/>
  <c r="DN57" i="1" s="1"/>
  <c r="DO55" i="1" s="1"/>
  <c r="DN51" i="1"/>
  <c r="DO49" i="1" s="1"/>
  <c r="DB64" i="1" l="1"/>
  <c r="DC62" i="1" s="1"/>
  <c r="DO50" i="1"/>
  <c r="DC63" i="1" l="1"/>
  <c r="DC70" i="1" s="1"/>
  <c r="DC71" i="1" s="1"/>
  <c r="DD69" i="1" s="1"/>
  <c r="DO52" i="1"/>
  <c r="DO56" i="1"/>
  <c r="DO57" i="1" s="1"/>
  <c r="DP55" i="1" s="1"/>
  <c r="DO51" i="1"/>
  <c r="DP49" i="1" s="1"/>
  <c r="DP50" i="1" s="1"/>
  <c r="DC64" i="1" l="1"/>
  <c r="DD62" i="1" s="1"/>
  <c r="DP51" i="1"/>
  <c r="DQ49" i="1" s="1"/>
  <c r="DQ50" i="1" s="1"/>
  <c r="DP52" i="1"/>
  <c r="DP56" i="1"/>
  <c r="DP57" i="1" s="1"/>
  <c r="DQ55" i="1" s="1"/>
  <c r="DQ51" i="1" l="1"/>
  <c r="DR49" i="1" s="1"/>
  <c r="DD63" i="1"/>
  <c r="DD70" i="1" s="1"/>
  <c r="DD71" i="1" s="1"/>
  <c r="DE69" i="1" s="1"/>
  <c r="DQ52" i="1"/>
  <c r="DQ56" i="1"/>
  <c r="DQ57" i="1" s="1"/>
  <c r="DR55" i="1" s="1"/>
  <c r="DR50" i="1"/>
  <c r="DR51" i="1" l="1"/>
  <c r="DS49" i="1" s="1"/>
  <c r="DD64" i="1"/>
  <c r="DE62" i="1" s="1"/>
  <c r="DR52" i="1"/>
  <c r="DR56" i="1"/>
  <c r="DR57" i="1" s="1"/>
  <c r="DS55" i="1" s="1"/>
  <c r="DS50" i="1"/>
  <c r="DE63" i="1" l="1"/>
  <c r="DE70" i="1" s="1"/>
  <c r="DE71" i="1" s="1"/>
  <c r="DF69" i="1" s="1"/>
  <c r="DS52" i="1"/>
  <c r="DS56" i="1"/>
  <c r="DS57" i="1" s="1"/>
  <c r="DT55" i="1" s="1"/>
  <c r="DS51" i="1"/>
  <c r="DT49" i="1" s="1"/>
  <c r="DE64" i="1" l="1"/>
  <c r="DF62" i="1" s="1"/>
  <c r="DF63" i="1" s="1"/>
  <c r="DF70" i="1" s="1"/>
  <c r="DF71" i="1" s="1"/>
  <c r="DG69" i="1" s="1"/>
  <c r="DT50" i="1"/>
  <c r="DF64" i="1" l="1"/>
  <c r="DG62" i="1" s="1"/>
  <c r="DT51" i="1"/>
  <c r="DU49" i="1" s="1"/>
  <c r="DU50" i="1" s="1"/>
  <c r="DG63" i="1"/>
  <c r="DG70" i="1" s="1"/>
  <c r="DG71" i="1" s="1"/>
  <c r="DH69" i="1" s="1"/>
  <c r="DT52" i="1"/>
  <c r="DT56" i="1"/>
  <c r="DT57" i="1" s="1"/>
  <c r="DU55" i="1" s="1"/>
  <c r="DG64" i="1" l="1"/>
  <c r="DH62" i="1" s="1"/>
  <c r="DU52" i="1"/>
  <c r="DU56" i="1"/>
  <c r="DU57" i="1" s="1"/>
  <c r="DV55" i="1" s="1"/>
  <c r="DU51" i="1"/>
  <c r="DV49" i="1" s="1"/>
  <c r="DV50" i="1" s="1"/>
  <c r="DH63" i="1" l="1"/>
  <c r="DH70" i="1" s="1"/>
  <c r="DH71" i="1" s="1"/>
  <c r="DI69" i="1" s="1"/>
  <c r="DV56" i="1"/>
  <c r="DV57" i="1" s="1"/>
  <c r="DW55" i="1" s="1"/>
  <c r="DV52" i="1"/>
  <c r="DV51" i="1"/>
  <c r="DW49" i="1" s="1"/>
  <c r="DW50" i="1" s="1"/>
  <c r="DH64" i="1" l="1"/>
  <c r="DI62" i="1" s="1"/>
  <c r="DW52" i="1"/>
  <c r="DW56" i="1"/>
  <c r="DW57" i="1" s="1"/>
  <c r="DX55" i="1" s="1"/>
  <c r="DW51" i="1"/>
  <c r="DX49" i="1" s="1"/>
  <c r="DI63" i="1" l="1"/>
  <c r="DI70" i="1" s="1"/>
  <c r="DI71" i="1" s="1"/>
  <c r="DJ69" i="1" s="1"/>
  <c r="DX50" i="1"/>
  <c r="DX51" i="1" l="1"/>
  <c r="DY49" i="1" s="1"/>
  <c r="DI64" i="1"/>
  <c r="DJ62" i="1" s="1"/>
  <c r="DX52" i="1"/>
  <c r="DX56" i="1"/>
  <c r="DX57" i="1" s="1"/>
  <c r="DY55" i="1" s="1"/>
  <c r="DY50" i="1"/>
  <c r="DY51" i="1" l="1"/>
  <c r="DZ49" i="1" s="1"/>
  <c r="DJ63" i="1"/>
  <c r="DJ70" i="1" s="1"/>
  <c r="DJ71" i="1" s="1"/>
  <c r="DK69" i="1" s="1"/>
  <c r="DY52" i="1"/>
  <c r="DY56" i="1"/>
  <c r="DY57" i="1" s="1"/>
  <c r="DZ55" i="1" s="1"/>
  <c r="DZ50" i="1"/>
  <c r="DZ51" i="1" l="1"/>
  <c r="EA49" i="1" s="1"/>
  <c r="DJ64" i="1"/>
  <c r="DK62" i="1" s="1"/>
  <c r="DZ52" i="1"/>
  <c r="DZ56" i="1"/>
  <c r="DZ57" i="1" s="1"/>
  <c r="EA55" i="1" s="1"/>
  <c r="EA50" i="1"/>
  <c r="DK63" i="1" l="1"/>
  <c r="DK70" i="1" s="1"/>
  <c r="DK71" i="1" s="1"/>
  <c r="DL69" i="1" s="1"/>
  <c r="EA52" i="1"/>
  <c r="EA56" i="1"/>
  <c r="EA57" i="1" s="1"/>
  <c r="EB55" i="1" s="1"/>
  <c r="EA51" i="1"/>
  <c r="EB49" i="1" s="1"/>
  <c r="EB50" i="1" s="1"/>
  <c r="DK64" i="1" l="1"/>
  <c r="DL62" i="1" s="1"/>
  <c r="DL63" i="1"/>
  <c r="DL70" i="1" s="1"/>
  <c r="DL71" i="1" s="1"/>
  <c r="DM69" i="1" s="1"/>
  <c r="EB51" i="1"/>
  <c r="EC49" i="1" s="1"/>
  <c r="EC50" i="1" s="1"/>
  <c r="EB52" i="1"/>
  <c r="EB56" i="1"/>
  <c r="EB57" i="1" s="1"/>
  <c r="EC55" i="1" s="1"/>
  <c r="DL64" i="1" l="1"/>
  <c r="DM62" i="1" s="1"/>
  <c r="EC52" i="1"/>
  <c r="EC56" i="1"/>
  <c r="EC57" i="1" s="1"/>
  <c r="ED55" i="1" s="1"/>
  <c r="EC51" i="1"/>
  <c r="ED49" i="1" s="1"/>
  <c r="DM63" i="1" l="1"/>
  <c r="DM70" i="1" s="1"/>
  <c r="DM71" i="1" s="1"/>
  <c r="DN69" i="1" s="1"/>
  <c r="ED50" i="1"/>
  <c r="ED51" i="1" l="1"/>
  <c r="EE49" i="1" s="1"/>
  <c r="DM64" i="1"/>
  <c r="DN62" i="1" s="1"/>
  <c r="ED52" i="1"/>
  <c r="ED56" i="1"/>
  <c r="ED57" i="1" s="1"/>
  <c r="EE55" i="1" s="1"/>
  <c r="EE50" i="1"/>
  <c r="DN63" i="1" l="1"/>
  <c r="DN70" i="1" s="1"/>
  <c r="DN71" i="1" s="1"/>
  <c r="DO69" i="1" s="1"/>
  <c r="EE52" i="1"/>
  <c r="EE56" i="1"/>
  <c r="EE57" i="1" s="1"/>
  <c r="EF55" i="1" s="1"/>
  <c r="EE51" i="1"/>
  <c r="EF49" i="1" s="1"/>
  <c r="DN64" i="1" l="1"/>
  <c r="DO62" i="1" s="1"/>
  <c r="DO63" i="1" s="1"/>
  <c r="DO70" i="1" s="1"/>
  <c r="DO71" i="1" s="1"/>
  <c r="DP69" i="1" s="1"/>
  <c r="EF50" i="1"/>
  <c r="EF51" i="1" l="1"/>
  <c r="DO64" i="1"/>
  <c r="DP62" i="1" s="1"/>
  <c r="EF52" i="1"/>
  <c r="EF56" i="1"/>
  <c r="EF57" i="1" s="1"/>
  <c r="DP63" i="1" l="1"/>
  <c r="DP70" i="1" s="1"/>
  <c r="DP71" i="1" s="1"/>
  <c r="DQ69" i="1" s="1"/>
  <c r="I30" i="1"/>
  <c r="G55" i="1"/>
  <c r="I39" i="1" l="1"/>
  <c r="DP64" i="1"/>
  <c r="DQ62" i="1" s="1"/>
  <c r="N25" i="1"/>
  <c r="CU26" i="1"/>
  <c r="CI26" i="1"/>
  <c r="BW26" i="1"/>
  <c r="BK26" i="1"/>
  <c r="AY26" i="1"/>
  <c r="CV26" i="1"/>
  <c r="CR26" i="1"/>
  <c r="CN26" i="1"/>
  <c r="CJ26" i="1"/>
  <c r="CF26" i="1"/>
  <c r="CB26" i="1"/>
  <c r="BX26" i="1"/>
  <c r="BT26" i="1"/>
  <c r="BP26" i="1"/>
  <c r="BL26" i="1"/>
  <c r="BH26" i="1"/>
  <c r="BD26" i="1"/>
  <c r="AZ26" i="1"/>
  <c r="AV26" i="1"/>
  <c r="AR26" i="1"/>
  <c r="CQ26" i="1"/>
  <c r="CA26" i="1"/>
  <c r="BO26" i="1"/>
  <c r="BC26" i="1"/>
  <c r="AQ26" i="1"/>
  <c r="CT26" i="1"/>
  <c r="CP26" i="1"/>
  <c r="CL26" i="1"/>
  <c r="CH26" i="1"/>
  <c r="CD26" i="1"/>
  <c r="BZ26" i="1"/>
  <c r="BV26" i="1"/>
  <c r="BR26" i="1"/>
  <c r="BN26" i="1"/>
  <c r="BJ26" i="1"/>
  <c r="BF26" i="1"/>
  <c r="BB26" i="1"/>
  <c r="AX26" i="1"/>
  <c r="AT26" i="1"/>
  <c r="AP26" i="1"/>
  <c r="CM26" i="1"/>
  <c r="CE26" i="1"/>
  <c r="BS26" i="1"/>
  <c r="BG26" i="1"/>
  <c r="AU26" i="1"/>
  <c r="CW26" i="1"/>
  <c r="CS26" i="1"/>
  <c r="CO26" i="1"/>
  <c r="CK26" i="1"/>
  <c r="CG26" i="1"/>
  <c r="CC26" i="1"/>
  <c r="BY26" i="1"/>
  <c r="BU26" i="1"/>
  <c r="BQ26" i="1"/>
  <c r="BM26" i="1"/>
  <c r="BI26" i="1"/>
  <c r="BE26" i="1"/>
  <c r="BA26" i="1"/>
  <c r="AW26" i="1"/>
  <c r="AS26" i="1"/>
  <c r="I55" i="1"/>
  <c r="H42" i="1" l="1"/>
  <c r="DQ63" i="1"/>
  <c r="DQ70" i="1" s="1"/>
  <c r="DQ71" i="1" s="1"/>
  <c r="DR69" i="1" s="1"/>
  <c r="J56" i="1"/>
  <c r="N26" i="1"/>
  <c r="J35" i="1" s="1"/>
  <c r="Q30" i="1"/>
  <c r="Q31" i="1" s="1"/>
  <c r="R30" i="1"/>
  <c r="R31" i="1" s="1"/>
  <c r="S30" i="1"/>
  <c r="S31" i="1" s="1"/>
  <c r="T30" i="1"/>
  <c r="T31" i="1" s="1"/>
  <c r="U30" i="1"/>
  <c r="U31" i="1" s="1"/>
  <c r="V30" i="1"/>
  <c r="V31" i="1" s="1"/>
  <c r="W30" i="1"/>
  <c r="W31" i="1" s="1"/>
  <c r="X30" i="1"/>
  <c r="X31" i="1" s="1"/>
  <c r="Y30" i="1"/>
  <c r="Y31" i="1" s="1"/>
  <c r="Z30" i="1"/>
  <c r="Z31" i="1" s="1"/>
  <c r="AA30" i="1"/>
  <c r="AA31" i="1" s="1"/>
  <c r="AB30" i="1"/>
  <c r="AB31" i="1" s="1"/>
  <c r="AC30" i="1"/>
  <c r="AC31" i="1" s="1"/>
  <c r="AD30" i="1"/>
  <c r="AD31" i="1" s="1"/>
  <c r="AE30" i="1"/>
  <c r="AE31" i="1" s="1"/>
  <c r="AF30" i="1"/>
  <c r="AF31" i="1" s="1"/>
  <c r="AG30" i="1"/>
  <c r="AG31" i="1" s="1"/>
  <c r="AH30" i="1"/>
  <c r="AH31" i="1" s="1"/>
  <c r="AI30" i="1"/>
  <c r="AI31" i="1" s="1"/>
  <c r="AJ30" i="1"/>
  <c r="AJ31" i="1" s="1"/>
  <c r="AK30" i="1"/>
  <c r="AK31" i="1" s="1"/>
  <c r="AL30" i="1"/>
  <c r="AL31" i="1" s="1"/>
  <c r="AM30" i="1"/>
  <c r="AM31" i="1" s="1"/>
  <c r="AN30" i="1"/>
  <c r="AN31" i="1" s="1"/>
  <c r="AO30" i="1"/>
  <c r="AO31" i="1" s="1"/>
  <c r="AP30" i="1"/>
  <c r="AP31" i="1" s="1"/>
  <c r="AQ30" i="1"/>
  <c r="AQ31" i="1" s="1"/>
  <c r="AR30" i="1"/>
  <c r="AR31" i="1" s="1"/>
  <c r="AS30" i="1"/>
  <c r="AS31" i="1" s="1"/>
  <c r="AT30" i="1"/>
  <c r="AT31" i="1" s="1"/>
  <c r="AU30" i="1"/>
  <c r="AU31" i="1" s="1"/>
  <c r="AV30" i="1"/>
  <c r="AV31" i="1" s="1"/>
  <c r="AW30" i="1"/>
  <c r="AW31" i="1" s="1"/>
  <c r="AX30" i="1"/>
  <c r="AX31" i="1" s="1"/>
  <c r="AY30" i="1"/>
  <c r="AY31" i="1" s="1"/>
  <c r="AZ30" i="1"/>
  <c r="AZ31" i="1" s="1"/>
  <c r="BA30" i="1"/>
  <c r="BA31" i="1" s="1"/>
  <c r="BB30" i="1"/>
  <c r="BB31" i="1" s="1"/>
  <c r="BC30" i="1"/>
  <c r="BC31" i="1" s="1"/>
  <c r="BD30" i="1"/>
  <c r="BD31" i="1" s="1"/>
  <c r="BE30" i="1"/>
  <c r="BE31" i="1" s="1"/>
  <c r="BF30" i="1"/>
  <c r="BF31" i="1" s="1"/>
  <c r="BG30" i="1"/>
  <c r="BG31" i="1" s="1"/>
  <c r="BH30" i="1"/>
  <c r="BH31" i="1" s="1"/>
  <c r="BI30" i="1"/>
  <c r="BI31" i="1" s="1"/>
  <c r="BJ30" i="1"/>
  <c r="BJ31" i="1" s="1"/>
  <c r="BK30" i="1"/>
  <c r="BK31" i="1" s="1"/>
  <c r="BL30" i="1"/>
  <c r="BL31" i="1" s="1"/>
  <c r="BM30" i="1"/>
  <c r="BM31" i="1" s="1"/>
  <c r="BN30" i="1"/>
  <c r="BN31" i="1" s="1"/>
  <c r="BO30" i="1"/>
  <c r="BO31" i="1" s="1"/>
  <c r="BP30" i="1"/>
  <c r="BP31" i="1" s="1"/>
  <c r="BQ30" i="1"/>
  <c r="BQ31" i="1" s="1"/>
  <c r="BR30" i="1"/>
  <c r="BR31" i="1" s="1"/>
  <c r="BS30" i="1"/>
  <c r="BS31" i="1" s="1"/>
  <c r="BT30" i="1"/>
  <c r="BT31" i="1" s="1"/>
  <c r="BU30" i="1"/>
  <c r="BU31" i="1" s="1"/>
  <c r="BV30" i="1"/>
  <c r="BV31" i="1" s="1"/>
  <c r="BW30" i="1"/>
  <c r="BW31" i="1" s="1"/>
  <c r="BX30" i="1"/>
  <c r="BX31" i="1" s="1"/>
  <c r="BY30" i="1"/>
  <c r="BY31" i="1" s="1"/>
  <c r="BZ30" i="1"/>
  <c r="BZ31" i="1" s="1"/>
  <c r="CA30" i="1"/>
  <c r="CA31" i="1" s="1"/>
  <c r="CB30" i="1"/>
  <c r="CB31" i="1" s="1"/>
  <c r="CC30" i="1"/>
  <c r="CC31" i="1" s="1"/>
  <c r="CD30" i="1"/>
  <c r="CD31" i="1" s="1"/>
  <c r="CE30" i="1"/>
  <c r="CE31" i="1" s="1"/>
  <c r="CF30" i="1"/>
  <c r="CF31" i="1" s="1"/>
  <c r="CG30" i="1"/>
  <c r="CG31" i="1" s="1"/>
  <c r="CH30" i="1"/>
  <c r="CH31" i="1" s="1"/>
  <c r="CI30" i="1"/>
  <c r="CI31" i="1" s="1"/>
  <c r="CJ30" i="1"/>
  <c r="CJ31" i="1" s="1"/>
  <c r="CK30" i="1"/>
  <c r="CK31" i="1" s="1"/>
  <c r="CL30" i="1"/>
  <c r="CL31" i="1" s="1"/>
  <c r="CM30" i="1"/>
  <c r="CM31" i="1" s="1"/>
  <c r="CN30" i="1"/>
  <c r="CN31" i="1" s="1"/>
  <c r="CO30" i="1"/>
  <c r="CO31" i="1" s="1"/>
  <c r="CP30" i="1"/>
  <c r="CP31" i="1" s="1"/>
  <c r="CQ30" i="1"/>
  <c r="CQ31" i="1" s="1"/>
  <c r="CR31" i="1"/>
  <c r="CS30" i="1"/>
  <c r="CS31" i="1" s="1"/>
  <c r="CT30" i="1"/>
  <c r="CT31" i="1" s="1"/>
  <c r="CU30" i="1"/>
  <c r="CU31" i="1" s="1"/>
  <c r="CV30" i="1"/>
  <c r="CV31" i="1" s="1"/>
  <c r="CW30" i="1"/>
  <c r="CW31" i="1" s="1"/>
  <c r="CX30" i="1"/>
  <c r="CX31" i="1" s="1"/>
  <c r="CY30" i="1"/>
  <c r="CY31" i="1" s="1"/>
  <c r="CZ30" i="1"/>
  <c r="CZ31" i="1" s="1"/>
  <c r="DA30" i="1"/>
  <c r="DA31" i="1" s="1"/>
  <c r="DB30" i="1"/>
  <c r="DB31" i="1" s="1"/>
  <c r="DC30" i="1"/>
  <c r="DC31" i="1" s="1"/>
  <c r="DD30" i="1"/>
  <c r="DD31" i="1" s="1"/>
  <c r="DE30" i="1"/>
  <c r="DE31" i="1" s="1"/>
  <c r="DF30" i="1"/>
  <c r="DF31" i="1" s="1"/>
  <c r="DG30" i="1"/>
  <c r="DG31" i="1" s="1"/>
  <c r="DH30" i="1"/>
  <c r="DH31" i="1" s="1"/>
  <c r="DI30" i="1"/>
  <c r="DI31" i="1" s="1"/>
  <c r="DJ30" i="1"/>
  <c r="DJ31" i="1" s="1"/>
  <c r="DK30" i="1"/>
  <c r="DK31" i="1" s="1"/>
  <c r="DL30" i="1"/>
  <c r="DL31" i="1" s="1"/>
  <c r="DM30" i="1"/>
  <c r="DM31" i="1" s="1"/>
  <c r="DN30" i="1"/>
  <c r="DN31" i="1" s="1"/>
  <c r="DO30" i="1"/>
  <c r="DO31" i="1" s="1"/>
  <c r="DP30" i="1"/>
  <c r="DP31" i="1" s="1"/>
  <c r="DQ30" i="1"/>
  <c r="DQ31" i="1" s="1"/>
  <c r="DR30" i="1"/>
  <c r="DR31" i="1" s="1"/>
  <c r="DS30" i="1"/>
  <c r="DS31" i="1" s="1"/>
  <c r="DT30" i="1"/>
  <c r="DT31" i="1" s="1"/>
  <c r="DU30" i="1"/>
  <c r="DU31" i="1" s="1"/>
  <c r="DV30" i="1"/>
  <c r="DV31" i="1" s="1"/>
  <c r="DW30" i="1"/>
  <c r="DW31" i="1" s="1"/>
  <c r="DX30" i="1"/>
  <c r="DX31" i="1" s="1"/>
  <c r="DY30" i="1"/>
  <c r="DY31" i="1" s="1"/>
  <c r="DZ30" i="1"/>
  <c r="DZ31" i="1" s="1"/>
  <c r="EA30" i="1"/>
  <c r="EA31" i="1" s="1"/>
  <c r="EB30" i="1"/>
  <c r="EB31" i="1" s="1"/>
  <c r="EC30" i="1"/>
  <c r="EC31" i="1" s="1"/>
  <c r="ED30" i="1"/>
  <c r="ED31" i="1" s="1"/>
  <c r="EE30" i="1"/>
  <c r="EE31" i="1" s="1"/>
  <c r="EF30" i="1"/>
  <c r="EF31" i="1" s="1"/>
  <c r="H43" i="1" l="1"/>
  <c r="H45" i="1" s="1"/>
  <c r="DQ64" i="1"/>
  <c r="DR62" i="1" s="1"/>
  <c r="DR63" i="1" s="1"/>
  <c r="DR70" i="1" s="1"/>
  <c r="DR71" i="1" s="1"/>
  <c r="DS69" i="1" s="1"/>
  <c r="N30" i="1"/>
  <c r="ED33" i="1"/>
  <c r="DZ33" i="1"/>
  <c r="DV33" i="1"/>
  <c r="DR33" i="1"/>
  <c r="DN33" i="1"/>
  <c r="DJ33" i="1"/>
  <c r="DF33" i="1"/>
  <c r="DB33" i="1"/>
  <c r="CX33" i="1"/>
  <c r="CT33" i="1"/>
  <c r="CP33" i="1"/>
  <c r="CL33" i="1"/>
  <c r="CH33" i="1"/>
  <c r="CD33" i="1"/>
  <c r="BZ33" i="1"/>
  <c r="BV33" i="1"/>
  <c r="BR33" i="1"/>
  <c r="BN33" i="1"/>
  <c r="BJ33" i="1"/>
  <c r="BF33" i="1"/>
  <c r="BB33" i="1"/>
  <c r="AX33" i="1"/>
  <c r="AT33" i="1"/>
  <c r="AP33" i="1"/>
  <c r="AL33" i="1"/>
  <c r="AH33" i="1"/>
  <c r="AD33" i="1"/>
  <c r="Z33" i="1"/>
  <c r="V33" i="1"/>
  <c r="R33" i="1"/>
  <c r="DU33" i="1"/>
  <c r="DQ33" i="1"/>
  <c r="DM33" i="1"/>
  <c r="DI33" i="1"/>
  <c r="DE33" i="1"/>
  <c r="DA33" i="1"/>
  <c r="CW33" i="1"/>
  <c r="CS33" i="1"/>
  <c r="CO33" i="1"/>
  <c r="CK33" i="1"/>
  <c r="CG33" i="1"/>
  <c r="CC33" i="1"/>
  <c r="BY33" i="1"/>
  <c r="BU33" i="1"/>
  <c r="BQ33" i="1"/>
  <c r="BM33" i="1"/>
  <c r="BI33" i="1"/>
  <c r="BE33" i="1"/>
  <c r="BA33" i="1"/>
  <c r="AW33" i="1"/>
  <c r="AS33" i="1"/>
  <c r="AO33" i="1"/>
  <c r="AK33" i="1"/>
  <c r="AG33" i="1"/>
  <c r="AC33" i="1"/>
  <c r="Y33" i="1"/>
  <c r="U33" i="1"/>
  <c r="DY33" i="1"/>
  <c r="EF33" i="1"/>
  <c r="EB33" i="1"/>
  <c r="DX33" i="1"/>
  <c r="DT33" i="1"/>
  <c r="DP33" i="1"/>
  <c r="DL33" i="1"/>
  <c r="DH33" i="1"/>
  <c r="DD33" i="1"/>
  <c r="CZ33" i="1"/>
  <c r="CV33" i="1"/>
  <c r="CR33" i="1"/>
  <c r="CN33" i="1"/>
  <c r="CJ33" i="1"/>
  <c r="CF33" i="1"/>
  <c r="CB33" i="1"/>
  <c r="BX33" i="1"/>
  <c r="BT33" i="1"/>
  <c r="BP33" i="1"/>
  <c r="BL33" i="1"/>
  <c r="BH33" i="1"/>
  <c r="BD33" i="1"/>
  <c r="AZ33" i="1"/>
  <c r="AV33" i="1"/>
  <c r="AR33" i="1"/>
  <c r="AN33" i="1"/>
  <c r="AJ33" i="1"/>
  <c r="AF33" i="1"/>
  <c r="AB33" i="1"/>
  <c r="X33" i="1"/>
  <c r="T33" i="1"/>
  <c r="Q33" i="1"/>
  <c r="EC33" i="1"/>
  <c r="EE33" i="1"/>
  <c r="EA33" i="1"/>
  <c r="DW33" i="1"/>
  <c r="DS33" i="1"/>
  <c r="DO33" i="1"/>
  <c r="DK33" i="1"/>
  <c r="DG33" i="1"/>
  <c r="DC33" i="1"/>
  <c r="CY33" i="1"/>
  <c r="CU33" i="1"/>
  <c r="CQ33" i="1"/>
  <c r="CM33" i="1"/>
  <c r="CI33" i="1"/>
  <c r="CE33" i="1"/>
  <c r="CA33" i="1"/>
  <c r="BW33" i="1"/>
  <c r="BS33" i="1"/>
  <c r="BO33" i="1"/>
  <c r="BK33" i="1"/>
  <c r="BG33" i="1"/>
  <c r="BC33" i="1"/>
  <c r="AY33" i="1"/>
  <c r="AU33" i="1"/>
  <c r="AQ33" i="1"/>
  <c r="AM33" i="1"/>
  <c r="AI33" i="1"/>
  <c r="AE33" i="1"/>
  <c r="AA33" i="1"/>
  <c r="W33" i="1"/>
  <c r="S33" i="1"/>
  <c r="Q36" i="1"/>
  <c r="P36" i="1"/>
  <c r="R36" i="1"/>
  <c r="S36" i="1"/>
  <c r="T36" i="1"/>
  <c r="U36" i="1"/>
  <c r="V36" i="1"/>
  <c r="W36" i="1"/>
  <c r="X36" i="1"/>
  <c r="Y36" i="1"/>
  <c r="Z36" i="1"/>
  <c r="AA36" i="1"/>
  <c r="AB36" i="1"/>
  <c r="AC36" i="1"/>
  <c r="AD36" i="1"/>
  <c r="AE36" i="1"/>
  <c r="AF36" i="1"/>
  <c r="AG36" i="1"/>
  <c r="AH36" i="1"/>
  <c r="AI36" i="1"/>
  <c r="AJ36" i="1"/>
  <c r="AK36" i="1"/>
  <c r="AL36" i="1"/>
  <c r="AM36" i="1"/>
  <c r="AN36" i="1"/>
  <c r="AO36" i="1"/>
  <c r="AP36" i="1"/>
  <c r="AQ36" i="1"/>
  <c r="AR36" i="1"/>
  <c r="AS36" i="1"/>
  <c r="AT36" i="1"/>
  <c r="AU36" i="1"/>
  <c r="AV36" i="1"/>
  <c r="AW36" i="1"/>
  <c r="AX36" i="1"/>
  <c r="AY36" i="1"/>
  <c r="AZ36" i="1"/>
  <c r="BA36" i="1"/>
  <c r="BB36" i="1"/>
  <c r="BC36" i="1"/>
  <c r="BD36" i="1"/>
  <c r="BE36" i="1"/>
  <c r="BF36" i="1"/>
  <c r="BG36" i="1"/>
  <c r="BH36" i="1"/>
  <c r="BI36" i="1"/>
  <c r="BJ36" i="1"/>
  <c r="BK36" i="1"/>
  <c r="BL36" i="1"/>
  <c r="BM36" i="1"/>
  <c r="BN36" i="1"/>
  <c r="BO36" i="1"/>
  <c r="BP36" i="1"/>
  <c r="BQ36" i="1"/>
  <c r="BR36" i="1"/>
  <c r="BS36" i="1"/>
  <c r="BT36" i="1"/>
  <c r="BU36" i="1"/>
  <c r="BV36" i="1"/>
  <c r="BW36" i="1"/>
  <c r="BX36" i="1"/>
  <c r="BY36" i="1"/>
  <c r="BZ36" i="1"/>
  <c r="CA36" i="1"/>
  <c r="CB36" i="1"/>
  <c r="CC36" i="1"/>
  <c r="CD36" i="1"/>
  <c r="CE36" i="1"/>
  <c r="CF36" i="1"/>
  <c r="CG36" i="1"/>
  <c r="CH36" i="1"/>
  <c r="CI36" i="1"/>
  <c r="CJ36" i="1"/>
  <c r="CK36" i="1"/>
  <c r="CL36" i="1"/>
  <c r="CM36" i="1"/>
  <c r="CN36" i="1"/>
  <c r="CO36" i="1"/>
  <c r="CP36" i="1"/>
  <c r="CQ36" i="1"/>
  <c r="CR36" i="1"/>
  <c r="CS36" i="1"/>
  <c r="CT36" i="1"/>
  <c r="CU36" i="1"/>
  <c r="CV36" i="1"/>
  <c r="CW36" i="1"/>
  <c r="CX36" i="1"/>
  <c r="CY36" i="1"/>
  <c r="CZ36" i="1"/>
  <c r="DA36" i="1"/>
  <c r="DB36" i="1"/>
  <c r="DC36" i="1"/>
  <c r="DD36" i="1"/>
  <c r="DE36" i="1"/>
  <c r="DF36" i="1"/>
  <c r="DG36" i="1"/>
  <c r="DH36" i="1"/>
  <c r="DI36" i="1"/>
  <c r="DJ36" i="1"/>
  <c r="DK36" i="1"/>
  <c r="DL36" i="1"/>
  <c r="DM36" i="1"/>
  <c r="DN36" i="1"/>
  <c r="DO36" i="1"/>
  <c r="DP36" i="1"/>
  <c r="DQ36" i="1"/>
  <c r="DR36" i="1"/>
  <c r="DS36" i="1"/>
  <c r="DT36" i="1"/>
  <c r="DU36" i="1"/>
  <c r="DV36" i="1"/>
  <c r="DW36" i="1"/>
  <c r="DX36" i="1"/>
  <c r="DY36" i="1"/>
  <c r="DZ36" i="1"/>
  <c r="EA36" i="1"/>
  <c r="EB36" i="1"/>
  <c r="EC36" i="1"/>
  <c r="ED36" i="1"/>
  <c r="EE36" i="1"/>
  <c r="EF36" i="1"/>
  <c r="P37" i="1" l="1"/>
  <c r="H44" i="1"/>
  <c r="DR64" i="1"/>
  <c r="DS62" i="1" s="1"/>
  <c r="DS63" i="1" s="1"/>
  <c r="DS70" i="1" s="1"/>
  <c r="DS71" i="1" s="1"/>
  <c r="DT69" i="1" s="1"/>
  <c r="P33" i="1"/>
  <c r="G72" i="1" s="1"/>
  <c r="N31" i="1"/>
  <c r="N33" i="1" s="1"/>
  <c r="P38" i="1" l="1"/>
  <c r="P39" i="1"/>
  <c r="DS64" i="1"/>
  <c r="DT62" i="1" s="1"/>
  <c r="P40" i="1" l="1"/>
  <c r="P41" i="1"/>
  <c r="Q37" i="1" s="1"/>
  <c r="P43" i="1"/>
  <c r="P75" i="1" s="1"/>
  <c r="P76" i="1" s="1"/>
  <c r="P72" i="1" s="1"/>
  <c r="DT63" i="1"/>
  <c r="DT70" i="1" s="1"/>
  <c r="DT71" i="1" s="1"/>
  <c r="DU69" i="1" s="1"/>
  <c r="Q38" i="1" l="1"/>
  <c r="Q39" i="1"/>
  <c r="P77" i="1"/>
  <c r="P73" i="1"/>
  <c r="DT64" i="1"/>
  <c r="DU62" i="1" s="1"/>
  <c r="Q43" i="1"/>
  <c r="Q40" i="1" l="1"/>
  <c r="Q41" i="1" s="1"/>
  <c r="R37" i="1" s="1"/>
  <c r="R38" i="1" s="1"/>
  <c r="R43" i="1" s="1"/>
  <c r="R75" i="1" s="1"/>
  <c r="P78" i="1"/>
  <c r="P65" i="1" s="1"/>
  <c r="DU63" i="1"/>
  <c r="DU70" i="1" s="1"/>
  <c r="DU71" i="1" s="1"/>
  <c r="DV69" i="1" s="1"/>
  <c r="R39" i="1"/>
  <c r="Q75" i="1"/>
  <c r="Q76" i="1" s="1"/>
  <c r="P79" i="1" l="1"/>
  <c r="P80" i="1" s="1"/>
  <c r="P82" i="1" s="1"/>
  <c r="P84" i="1" s="1"/>
  <c r="P66" i="1"/>
  <c r="DU64" i="1"/>
  <c r="DV62" i="1" s="1"/>
  <c r="R40" i="1"/>
  <c r="R41" i="1" s="1"/>
  <c r="S37" i="1" s="1"/>
  <c r="S38" i="1" s="1"/>
  <c r="S43" i="1" s="1"/>
  <c r="S75" i="1" s="1"/>
  <c r="P58" i="1" l="1"/>
  <c r="P59" i="1" s="1"/>
  <c r="DV63" i="1"/>
  <c r="DV70" i="1" s="1"/>
  <c r="DV71" i="1" s="1"/>
  <c r="DW69" i="1" s="1"/>
  <c r="S39" i="1"/>
  <c r="S40" i="1" s="1"/>
  <c r="S41" i="1" s="1"/>
  <c r="T37" i="1" s="1"/>
  <c r="T38" i="1" s="1"/>
  <c r="DV64" i="1" l="1"/>
  <c r="DW62" i="1" s="1"/>
  <c r="DW63" i="1"/>
  <c r="DW70" i="1" s="1"/>
  <c r="DW71" i="1" s="1"/>
  <c r="DX69" i="1" s="1"/>
  <c r="T39" i="1"/>
  <c r="T40" i="1" s="1"/>
  <c r="T41" i="1" s="1"/>
  <c r="U37" i="1" s="1"/>
  <c r="U38" i="1" s="1"/>
  <c r="T43" i="1"/>
  <c r="T75" i="1" s="1"/>
  <c r="DW64" i="1" l="1"/>
  <c r="DX62" i="1" s="1"/>
  <c r="DX63" i="1" s="1"/>
  <c r="DX70" i="1" s="1"/>
  <c r="DX71" i="1" s="1"/>
  <c r="DY69" i="1" s="1"/>
  <c r="U39" i="1"/>
  <c r="U40" i="1" s="1"/>
  <c r="U41" i="1" s="1"/>
  <c r="V37" i="1" s="1"/>
  <c r="U43" i="1"/>
  <c r="U75" i="1" s="1"/>
  <c r="DX64" i="1" l="1"/>
  <c r="DY62" i="1" s="1"/>
  <c r="V38" i="1"/>
  <c r="V43" i="1" s="1"/>
  <c r="V75" i="1" s="1"/>
  <c r="V39" i="1"/>
  <c r="DY63" i="1" l="1"/>
  <c r="DY70" i="1" s="1"/>
  <c r="DY71" i="1" s="1"/>
  <c r="DZ69" i="1" s="1"/>
  <c r="V40" i="1"/>
  <c r="V41" i="1" s="1"/>
  <c r="W37" i="1" s="1"/>
  <c r="W38" i="1" s="1"/>
  <c r="W43" i="1" s="1"/>
  <c r="W75" i="1" s="1"/>
  <c r="DY64" i="1" l="1"/>
  <c r="DZ62" i="1" s="1"/>
  <c r="DZ63" i="1"/>
  <c r="DZ70" i="1" s="1"/>
  <c r="DZ71" i="1" s="1"/>
  <c r="EA69" i="1" s="1"/>
  <c r="W39" i="1"/>
  <c r="W40" i="1" s="1"/>
  <c r="W41" i="1" s="1"/>
  <c r="X37" i="1" s="1"/>
  <c r="X38" i="1" s="1"/>
  <c r="DZ64" i="1" l="1"/>
  <c r="EA62" i="1" s="1"/>
  <c r="X43" i="1"/>
  <c r="X75" i="1" s="1"/>
  <c r="X39" i="1"/>
  <c r="EA63" i="1" l="1"/>
  <c r="EA70" i="1" s="1"/>
  <c r="EA71" i="1" s="1"/>
  <c r="EB69" i="1" s="1"/>
  <c r="X40" i="1"/>
  <c r="X41" i="1" s="1"/>
  <c r="Y37" i="1" s="1"/>
  <c r="Y38" i="1" s="1"/>
  <c r="EA64" i="1" l="1"/>
  <c r="EB62" i="1" s="1"/>
  <c r="Y43" i="1"/>
  <c r="Y75" i="1" s="1"/>
  <c r="Y39" i="1"/>
  <c r="EB63" i="1" l="1"/>
  <c r="EB70" i="1" s="1"/>
  <c r="EB71" i="1" s="1"/>
  <c r="EC69" i="1" s="1"/>
  <c r="Y40" i="1"/>
  <c r="Y41" i="1" s="1"/>
  <c r="Z37" i="1" s="1"/>
  <c r="Z39" i="1" s="1"/>
  <c r="EB64" i="1" l="1"/>
  <c r="EC62" i="1" s="1"/>
  <c r="Z38" i="1"/>
  <c r="Z43" i="1" s="1"/>
  <c r="Z75" i="1" s="1"/>
  <c r="EC63" i="1" l="1"/>
  <c r="EC70" i="1" s="1"/>
  <c r="EC71" i="1" s="1"/>
  <c r="ED69" i="1" s="1"/>
  <c r="Z40" i="1"/>
  <c r="Z41" i="1" s="1"/>
  <c r="AA37" i="1" s="1"/>
  <c r="AA39" i="1" s="1"/>
  <c r="EC64" i="1" l="1"/>
  <c r="ED62" i="1" s="1"/>
  <c r="AA38" i="1"/>
  <c r="AA43" i="1" s="1"/>
  <c r="AA75" i="1" s="1"/>
  <c r="ED63" i="1" l="1"/>
  <c r="ED70" i="1" s="1"/>
  <c r="ED71" i="1" s="1"/>
  <c r="EE69" i="1" s="1"/>
  <c r="AA40" i="1"/>
  <c r="AA41" i="1" s="1"/>
  <c r="AB37" i="1" s="1"/>
  <c r="AB38" i="1" s="1"/>
  <c r="AB43" i="1" s="1"/>
  <c r="AB75" i="1" s="1"/>
  <c r="ED64" i="1" l="1"/>
  <c r="EE62" i="1" s="1"/>
  <c r="AB39" i="1"/>
  <c r="AB40" i="1" s="1"/>
  <c r="AB41" i="1" s="1"/>
  <c r="AC37" i="1" s="1"/>
  <c r="EE63" i="1" l="1"/>
  <c r="EE70" i="1" s="1"/>
  <c r="EE71" i="1" s="1"/>
  <c r="EF69" i="1" s="1"/>
  <c r="AC38" i="1"/>
  <c r="AC43" i="1" s="1"/>
  <c r="AC75" i="1" s="1"/>
  <c r="AC39" i="1"/>
  <c r="EE64" i="1" l="1"/>
  <c r="EF62" i="1" s="1"/>
  <c r="AC40" i="1"/>
  <c r="AC41" i="1" s="1"/>
  <c r="AD37" i="1" s="1"/>
  <c r="AD38" i="1" s="1"/>
  <c r="AD43" i="1" s="1"/>
  <c r="AD75" i="1" s="1"/>
  <c r="EF63" i="1" l="1"/>
  <c r="EF70" i="1" s="1"/>
  <c r="EF71" i="1" s="1"/>
  <c r="AD39" i="1"/>
  <c r="AD40" i="1" s="1"/>
  <c r="AD41" i="1" s="1"/>
  <c r="AE37" i="1" s="1"/>
  <c r="AE39" i="1" s="1"/>
  <c r="EF64" i="1" l="1"/>
  <c r="AE38" i="1"/>
  <c r="AE43" i="1" s="1"/>
  <c r="AE75" i="1" s="1"/>
  <c r="AE40" i="1" l="1"/>
  <c r="AE41" i="1" s="1"/>
  <c r="AF37" i="1" s="1"/>
  <c r="AF38" i="1" s="1"/>
  <c r="AF43" i="1" s="1"/>
  <c r="AF75" i="1" s="1"/>
  <c r="AF39" i="1" l="1"/>
  <c r="AF40" i="1" s="1"/>
  <c r="AF41" i="1" s="1"/>
  <c r="AG37" i="1" s="1"/>
  <c r="AG38" i="1" s="1"/>
  <c r="AG43" i="1" s="1"/>
  <c r="AG75" i="1" s="1"/>
  <c r="AG39" i="1" l="1"/>
  <c r="AG40" i="1" s="1"/>
  <c r="AG41" i="1" s="1"/>
  <c r="AH37" i="1" s="1"/>
  <c r="AH38" i="1" s="1"/>
  <c r="AH43" i="1" s="1"/>
  <c r="AH75" i="1" s="1"/>
  <c r="AH39" i="1" l="1"/>
  <c r="AH40" i="1" s="1"/>
  <c r="AH41" i="1" s="1"/>
  <c r="AI37" i="1" s="1"/>
  <c r="AI38" i="1" s="1"/>
  <c r="AI43" i="1" l="1"/>
  <c r="AI75" i="1" s="1"/>
  <c r="AI39" i="1"/>
  <c r="AI40" i="1" l="1"/>
  <c r="AI41" i="1" s="1"/>
  <c r="AJ37" i="1" s="1"/>
  <c r="AJ38" i="1" s="1"/>
  <c r="AJ43" i="1" l="1"/>
  <c r="AJ39" i="1"/>
  <c r="AJ75" i="1" l="1"/>
  <c r="AJ40" i="1"/>
  <c r="AJ41" i="1" s="1"/>
  <c r="AK37" i="1" s="1"/>
  <c r="AK38" i="1" s="1"/>
  <c r="AK43" i="1" s="1"/>
  <c r="AK75" i="1" s="1"/>
  <c r="AK39" i="1" l="1"/>
  <c r="AK40" i="1" s="1"/>
  <c r="AK41" i="1" s="1"/>
  <c r="AL37" i="1" s="1"/>
  <c r="AL38" i="1" s="1"/>
  <c r="AL43" i="1" l="1"/>
  <c r="AL75" i="1" s="1"/>
  <c r="AL39" i="1"/>
  <c r="AL40" i="1" s="1"/>
  <c r="AL41" i="1" s="1"/>
  <c r="AM37" i="1" s="1"/>
  <c r="AM38" i="1" s="1"/>
  <c r="AM39" i="1" l="1"/>
  <c r="AM43" i="1"/>
  <c r="AM75" i="1" s="1"/>
  <c r="AM40" i="1" l="1"/>
  <c r="AM41" i="1" s="1"/>
  <c r="AN37" i="1" s="1"/>
  <c r="AN38" i="1" s="1"/>
  <c r="AN39" i="1" l="1"/>
  <c r="AN43" i="1" l="1"/>
  <c r="AN75" i="1" s="1"/>
  <c r="AN40" i="1"/>
  <c r="AN41" i="1" s="1"/>
  <c r="AO37" i="1" s="1"/>
  <c r="AO38" i="1" s="1"/>
  <c r="AO39" i="1" l="1"/>
  <c r="AO40" i="1" l="1"/>
  <c r="AO41" i="1" s="1"/>
  <c r="AP37" i="1" s="1"/>
  <c r="AP38" i="1" s="1"/>
  <c r="AO43" i="1"/>
  <c r="AO75" i="1" s="1"/>
  <c r="AP39" i="1" l="1"/>
  <c r="AP43" i="1" l="1"/>
  <c r="AP75" i="1" s="1"/>
  <c r="AP40" i="1"/>
  <c r="AP41" i="1" s="1"/>
  <c r="AQ37" i="1" s="1"/>
  <c r="AQ38" i="1" s="1"/>
  <c r="AQ39" i="1" l="1"/>
  <c r="AQ40" i="1" l="1"/>
  <c r="AQ41" i="1" s="1"/>
  <c r="AR37" i="1" s="1"/>
  <c r="AR38" i="1" s="1"/>
  <c r="AQ43" i="1"/>
  <c r="AQ75" i="1" s="1"/>
  <c r="AR39" i="1" l="1"/>
  <c r="AR40" i="1" l="1"/>
  <c r="AR41" i="1" s="1"/>
  <c r="AS37" i="1" s="1"/>
  <c r="AS38" i="1" s="1"/>
  <c r="AR43" i="1"/>
  <c r="AR75" i="1" s="1"/>
  <c r="AS39" i="1" l="1"/>
  <c r="AS43" i="1" l="1"/>
  <c r="AS75" i="1" s="1"/>
  <c r="AS40" i="1"/>
  <c r="AS41" i="1" s="1"/>
  <c r="AT37" i="1" s="1"/>
  <c r="AT38" i="1" s="1"/>
  <c r="AT39" i="1" l="1"/>
  <c r="AT43" i="1" l="1"/>
  <c r="AT75" i="1" s="1"/>
  <c r="AT40" i="1"/>
  <c r="AT41" i="1" s="1"/>
  <c r="AU37" i="1" s="1"/>
  <c r="AU38" i="1" s="1"/>
  <c r="AU39" i="1" l="1"/>
  <c r="AU43" i="1" l="1"/>
  <c r="AU75" i="1" s="1"/>
  <c r="AU40" i="1"/>
  <c r="AU41" i="1" s="1"/>
  <c r="AV37" i="1" s="1"/>
  <c r="AV38" i="1" s="1"/>
  <c r="AV39" i="1" l="1"/>
  <c r="AV43" i="1" l="1"/>
  <c r="AV75" i="1" s="1"/>
  <c r="AV40" i="1"/>
  <c r="AV41" i="1" s="1"/>
  <c r="AW37" i="1" s="1"/>
  <c r="AW38" i="1" s="1"/>
  <c r="AW39" i="1" l="1"/>
  <c r="AW43" i="1" l="1"/>
  <c r="AW75" i="1" s="1"/>
  <c r="AW40" i="1"/>
  <c r="AW41" i="1" s="1"/>
  <c r="AX37" i="1" s="1"/>
  <c r="AX38" i="1" s="1"/>
  <c r="AX39" i="1" l="1"/>
  <c r="AX43" i="1"/>
  <c r="AX75" i="1" s="1"/>
  <c r="AX40" i="1" l="1"/>
  <c r="AX41" i="1" s="1"/>
  <c r="AY37" i="1" s="1"/>
  <c r="AY38" i="1" s="1"/>
  <c r="AY39" i="1" l="1"/>
  <c r="AY43" i="1" l="1"/>
  <c r="AY75" i="1" s="1"/>
  <c r="AY40" i="1"/>
  <c r="AY41" i="1" s="1"/>
  <c r="AZ37" i="1" s="1"/>
  <c r="AZ38" i="1" s="1"/>
  <c r="AZ39" i="1" l="1"/>
  <c r="AZ43" i="1" l="1"/>
  <c r="AZ75" i="1" s="1"/>
  <c r="AZ40" i="1"/>
  <c r="AZ41" i="1" s="1"/>
  <c r="BA37" i="1" s="1"/>
  <c r="BA38" i="1" s="1"/>
  <c r="BA39" i="1" l="1"/>
  <c r="BA43" i="1" l="1"/>
  <c r="BA75" i="1" s="1"/>
  <c r="BA40" i="1"/>
  <c r="BA41" i="1" s="1"/>
  <c r="BB37" i="1" s="1"/>
  <c r="BB38" i="1" s="1"/>
  <c r="BB39" i="1" l="1"/>
  <c r="BB43" i="1" l="1"/>
  <c r="BB75" i="1" s="1"/>
  <c r="BB40" i="1"/>
  <c r="BB41" i="1" s="1"/>
  <c r="BC37" i="1" s="1"/>
  <c r="BC38" i="1" s="1"/>
  <c r="BC43" i="1" l="1"/>
  <c r="BC75" i="1" s="1"/>
  <c r="BC39" i="1"/>
  <c r="BC40" i="1" l="1"/>
  <c r="BC41" i="1" s="1"/>
  <c r="BD37" i="1" s="1"/>
  <c r="BD38" i="1" s="1"/>
  <c r="BD39" i="1" l="1"/>
  <c r="BD40" i="1" s="1"/>
  <c r="BD41" i="1" s="1"/>
  <c r="BE37" i="1" s="1"/>
  <c r="BE38" i="1" s="1"/>
  <c r="BD43" i="1"/>
  <c r="BD75" i="1" s="1"/>
  <c r="BE39" i="1" l="1"/>
  <c r="BE43" i="1"/>
  <c r="BE75" i="1" s="1"/>
  <c r="BE40" i="1" l="1"/>
  <c r="BE41" i="1" s="1"/>
  <c r="BF37" i="1" s="1"/>
  <c r="BF38" i="1" s="1"/>
  <c r="BF39" i="1" l="1"/>
  <c r="BF43" i="1" l="1"/>
  <c r="BF75" i="1" s="1"/>
  <c r="BF40" i="1"/>
  <c r="BF41" i="1" s="1"/>
  <c r="BG37" i="1" s="1"/>
  <c r="BG38" i="1" s="1"/>
  <c r="BG39" i="1" l="1"/>
  <c r="BG43" i="1" l="1"/>
  <c r="BG75" i="1" s="1"/>
  <c r="BG40" i="1"/>
  <c r="BG41" i="1" s="1"/>
  <c r="BH37" i="1" s="1"/>
  <c r="BH38" i="1" s="1"/>
  <c r="BH39" i="1" l="1"/>
  <c r="BH43" i="1" l="1"/>
  <c r="BH75" i="1" s="1"/>
  <c r="BH40" i="1"/>
  <c r="BH41" i="1" s="1"/>
  <c r="BI37" i="1" s="1"/>
  <c r="BI38" i="1" s="1"/>
  <c r="BI39" i="1" l="1"/>
  <c r="BI43" i="1" l="1"/>
  <c r="BI75" i="1" s="1"/>
  <c r="BI40" i="1"/>
  <c r="BI41" i="1" s="1"/>
  <c r="BJ37" i="1" s="1"/>
  <c r="BJ38" i="1" s="1"/>
  <c r="BJ39" i="1" l="1"/>
  <c r="BJ43" i="1" l="1"/>
  <c r="BJ75" i="1" s="1"/>
  <c r="BJ40" i="1"/>
  <c r="BJ41" i="1" s="1"/>
  <c r="BK37" i="1" s="1"/>
  <c r="BK38" i="1" s="1"/>
  <c r="BK39" i="1" l="1"/>
  <c r="BK43" i="1"/>
  <c r="BK75" i="1" s="1"/>
  <c r="BK40" i="1" l="1"/>
  <c r="BK41" i="1" s="1"/>
  <c r="BL37" i="1" s="1"/>
  <c r="BL38" i="1" s="1"/>
  <c r="BL39" i="1" l="1"/>
  <c r="BL40" i="1" l="1"/>
  <c r="BL41" i="1" s="1"/>
  <c r="BM37" i="1" s="1"/>
  <c r="BM38" i="1" s="1"/>
  <c r="BL43" i="1"/>
  <c r="BL75" i="1" s="1"/>
  <c r="BM39" i="1" l="1"/>
  <c r="BM43" i="1"/>
  <c r="BM75" i="1" s="1"/>
  <c r="BM40" i="1" l="1"/>
  <c r="BM41" i="1" s="1"/>
  <c r="BN37" i="1" s="1"/>
  <c r="BN38" i="1" s="1"/>
  <c r="BN43" i="1" l="1"/>
  <c r="BN75" i="1" s="1"/>
  <c r="BN39" i="1"/>
  <c r="BN40" i="1" l="1"/>
  <c r="BN41" i="1" s="1"/>
  <c r="BO37" i="1" s="1"/>
  <c r="BO39" i="1" l="1"/>
  <c r="BO38" i="1"/>
  <c r="BO43" i="1" s="1"/>
  <c r="BO75" i="1" s="1"/>
  <c r="BO40" i="1" l="1"/>
  <c r="BO41" i="1" s="1"/>
  <c r="BP37" i="1" s="1"/>
  <c r="BP39" i="1" l="1"/>
  <c r="BP38" i="1"/>
  <c r="BP40" i="1" s="1"/>
  <c r="BP41" i="1" s="1"/>
  <c r="BQ37" i="1" s="1"/>
  <c r="BQ38" i="1" s="1"/>
  <c r="BP43" i="1" l="1"/>
  <c r="BP75" i="1" s="1"/>
  <c r="BQ39" i="1"/>
  <c r="BQ43" i="1" l="1"/>
  <c r="BQ75" i="1" s="1"/>
  <c r="BQ40" i="1"/>
  <c r="BQ41" i="1" s="1"/>
  <c r="BR37" i="1" s="1"/>
  <c r="BR38" i="1" s="1"/>
  <c r="BR39" i="1" l="1"/>
  <c r="BR43" i="1" l="1"/>
  <c r="BR75" i="1" s="1"/>
  <c r="BR40" i="1"/>
  <c r="BR41" i="1" s="1"/>
  <c r="BS37" i="1" s="1"/>
  <c r="BS38" i="1" s="1"/>
  <c r="BS39" i="1" l="1"/>
  <c r="BS43" i="1" l="1"/>
  <c r="BS75" i="1" s="1"/>
  <c r="BS40" i="1"/>
  <c r="BS41" i="1" s="1"/>
  <c r="BT37" i="1" s="1"/>
  <c r="BT38" i="1" s="1"/>
  <c r="BT39" i="1" l="1"/>
  <c r="BT43" i="1" l="1"/>
  <c r="BT75" i="1" s="1"/>
  <c r="BT40" i="1"/>
  <c r="BT41" i="1" s="1"/>
  <c r="BU37" i="1" s="1"/>
  <c r="BU38" i="1" s="1"/>
  <c r="BU39" i="1" l="1"/>
  <c r="BU43" i="1" l="1"/>
  <c r="BU75" i="1" s="1"/>
  <c r="BU40" i="1"/>
  <c r="BU41" i="1" s="1"/>
  <c r="BV37" i="1" s="1"/>
  <c r="BV38" i="1" s="1"/>
  <c r="BV39" i="1" l="1"/>
  <c r="BV43" i="1" l="1"/>
  <c r="BV75" i="1" s="1"/>
  <c r="BV40" i="1"/>
  <c r="BV41" i="1" s="1"/>
  <c r="BW37" i="1" s="1"/>
  <c r="BW38" i="1" s="1"/>
  <c r="BW39" i="1" l="1"/>
  <c r="BW43" i="1" l="1"/>
  <c r="BW75" i="1" s="1"/>
  <c r="BW40" i="1"/>
  <c r="BW41" i="1" s="1"/>
  <c r="BX37" i="1" s="1"/>
  <c r="BX38" i="1" s="1"/>
  <c r="BX39" i="1" l="1"/>
  <c r="BX43" i="1" l="1"/>
  <c r="BX75" i="1" s="1"/>
  <c r="BX40" i="1"/>
  <c r="BX41" i="1" s="1"/>
  <c r="BY37" i="1" s="1"/>
  <c r="BY38" i="1" s="1"/>
  <c r="BY39" i="1" l="1"/>
  <c r="BY43" i="1"/>
  <c r="BY75" i="1" s="1"/>
  <c r="BY40" i="1" l="1"/>
  <c r="BY41" i="1" s="1"/>
  <c r="BZ37" i="1" s="1"/>
  <c r="BZ38" i="1" s="1"/>
  <c r="BZ43" i="1" l="1"/>
  <c r="BZ75" i="1" s="1"/>
  <c r="BZ39" i="1"/>
  <c r="BZ40" i="1" l="1"/>
  <c r="BZ41" i="1" s="1"/>
  <c r="CA37" i="1" s="1"/>
  <c r="CA39" i="1" l="1"/>
  <c r="CA38" i="1"/>
  <c r="CA40" i="1" s="1"/>
  <c r="CA41" i="1" s="1"/>
  <c r="CB37" i="1" s="1"/>
  <c r="CB38" i="1" s="1"/>
  <c r="CA43" i="1" l="1"/>
  <c r="CA75" i="1" s="1"/>
  <c r="CB39" i="1"/>
  <c r="CB43" i="1" l="1"/>
  <c r="CB75" i="1" s="1"/>
  <c r="CB40" i="1"/>
  <c r="CB41" i="1" s="1"/>
  <c r="CC37" i="1" s="1"/>
  <c r="CC38" i="1" s="1"/>
  <c r="CC39" i="1" l="1"/>
  <c r="CC43" i="1" l="1"/>
  <c r="CC75" i="1" s="1"/>
  <c r="CC40" i="1"/>
  <c r="CC41" i="1" s="1"/>
  <c r="CD37" i="1" s="1"/>
  <c r="CD38" i="1" s="1"/>
  <c r="CD39" i="1" l="1"/>
  <c r="CD43" i="1" l="1"/>
  <c r="CD75" i="1" s="1"/>
  <c r="CD40" i="1"/>
  <c r="CD41" i="1" s="1"/>
  <c r="CE37" i="1" s="1"/>
  <c r="CE38" i="1" s="1"/>
  <c r="CE43" i="1" l="1"/>
  <c r="CE75" i="1" s="1"/>
  <c r="CE39" i="1"/>
  <c r="CE40" i="1" l="1"/>
  <c r="CE41" i="1" s="1"/>
  <c r="CF37" i="1" s="1"/>
  <c r="CF39" i="1" l="1"/>
  <c r="CF38" i="1"/>
  <c r="CF43" i="1" s="1"/>
  <c r="CF75" i="1" s="1"/>
  <c r="CF40" i="1" l="1"/>
  <c r="CF41" i="1" s="1"/>
  <c r="CG37" i="1" s="1"/>
  <c r="CG39" i="1" l="1"/>
  <c r="CG38" i="1"/>
  <c r="CG43" i="1" s="1"/>
  <c r="CG75" i="1" s="1"/>
  <c r="CG40" i="1" l="1"/>
  <c r="CG41" i="1" s="1"/>
  <c r="CH37" i="1" s="1"/>
  <c r="CH38" i="1" s="1"/>
  <c r="CH39" i="1" l="1"/>
  <c r="CH40" i="1" s="1"/>
  <c r="CH41" i="1" s="1"/>
  <c r="CI37" i="1" s="1"/>
  <c r="CI38" i="1" s="1"/>
  <c r="CH43" i="1"/>
  <c r="CH75" i="1" s="1"/>
  <c r="CI39" i="1" l="1"/>
  <c r="CI43" i="1" l="1"/>
  <c r="CI75" i="1" s="1"/>
  <c r="CI40" i="1"/>
  <c r="CI41" i="1" s="1"/>
  <c r="CJ37" i="1" s="1"/>
  <c r="CJ38" i="1" s="1"/>
  <c r="CJ43" i="1" l="1"/>
  <c r="CJ75" i="1" s="1"/>
  <c r="CJ39" i="1"/>
  <c r="CJ40" i="1" l="1"/>
  <c r="CJ41" i="1" s="1"/>
  <c r="CK37" i="1" s="1"/>
  <c r="CK39" i="1" l="1"/>
  <c r="CK38" i="1"/>
  <c r="CK43" i="1" s="1"/>
  <c r="CK75" i="1" s="1"/>
  <c r="CK40" i="1" l="1"/>
  <c r="CK41" i="1" s="1"/>
  <c r="CL37" i="1" s="1"/>
  <c r="CL38" i="1" s="1"/>
  <c r="CL39" i="1" l="1"/>
  <c r="CL40" i="1" s="1"/>
  <c r="CL41" i="1" s="1"/>
  <c r="CM37" i="1" s="1"/>
  <c r="CM38" i="1" s="1"/>
  <c r="CL43" i="1"/>
  <c r="CL75" i="1" s="1"/>
  <c r="CM39" i="1" l="1"/>
  <c r="CM43" i="1" l="1"/>
  <c r="CM75" i="1" s="1"/>
  <c r="CM40" i="1"/>
  <c r="CM41" i="1" s="1"/>
  <c r="CN37" i="1" s="1"/>
  <c r="CN38" i="1" s="1"/>
  <c r="CN43" i="1" l="1"/>
  <c r="CN75" i="1" s="1"/>
  <c r="CN39" i="1"/>
  <c r="CN40" i="1" l="1"/>
  <c r="CN41" i="1" s="1"/>
  <c r="CO37" i="1" s="1"/>
  <c r="CO39" i="1" l="1"/>
  <c r="CO38" i="1"/>
  <c r="CO43" i="1" s="1"/>
  <c r="CO75" i="1" s="1"/>
  <c r="CO40" i="1" l="1"/>
  <c r="CO41" i="1" s="1"/>
  <c r="CP37" i="1" s="1"/>
  <c r="CP39" i="1" l="1"/>
  <c r="CP38" i="1"/>
  <c r="CP40" i="1" s="1"/>
  <c r="CP41" i="1" s="1"/>
  <c r="CQ37" i="1" s="1"/>
  <c r="CQ38" i="1" s="1"/>
  <c r="CP43" i="1" l="1"/>
  <c r="CP75" i="1" s="1"/>
  <c r="CQ39" i="1"/>
  <c r="CQ43" i="1" l="1"/>
  <c r="CQ75" i="1" s="1"/>
  <c r="CQ40" i="1"/>
  <c r="CQ41" i="1" s="1"/>
  <c r="CR37" i="1" s="1"/>
  <c r="CR38" i="1" s="1"/>
  <c r="CR39" i="1" l="1"/>
  <c r="CR40" i="1" l="1"/>
  <c r="CR41" i="1" s="1"/>
  <c r="CS37" i="1" s="1"/>
  <c r="CS38" i="1" s="1"/>
  <c r="CR43" i="1"/>
  <c r="CR75" i="1" s="1"/>
  <c r="CS39" i="1" l="1"/>
  <c r="CS43" i="1" l="1"/>
  <c r="CS75" i="1" s="1"/>
  <c r="CS40" i="1"/>
  <c r="CS41" i="1" s="1"/>
  <c r="CT37" i="1" s="1"/>
  <c r="CT38" i="1" s="1"/>
  <c r="CT39" i="1" l="1"/>
  <c r="CT43" i="1" l="1"/>
  <c r="CT75" i="1" s="1"/>
  <c r="CT40" i="1"/>
  <c r="CT41" i="1" s="1"/>
  <c r="CU37" i="1" s="1"/>
  <c r="CU38" i="1" s="1"/>
  <c r="CU39" i="1" l="1"/>
  <c r="CU43" i="1" l="1"/>
  <c r="CU75" i="1" s="1"/>
  <c r="CU40" i="1"/>
  <c r="CU41" i="1" s="1"/>
  <c r="CV37" i="1" s="1"/>
  <c r="CV38" i="1" s="1"/>
  <c r="CV39" i="1" l="1"/>
  <c r="CV43" i="1" l="1"/>
  <c r="CV75" i="1" s="1"/>
  <c r="CV40" i="1"/>
  <c r="CV41" i="1" s="1"/>
  <c r="CW37" i="1" s="1"/>
  <c r="CW38" i="1" s="1"/>
  <c r="CW39" i="1" l="1"/>
  <c r="CW43" i="1" l="1"/>
  <c r="CW75" i="1" s="1"/>
  <c r="CW40" i="1"/>
  <c r="CW41" i="1" s="1"/>
  <c r="CX37" i="1" s="1"/>
  <c r="CX38" i="1" l="1"/>
  <c r="CX39" i="1"/>
  <c r="CX43" i="1" l="1"/>
  <c r="CX75" i="1" s="1"/>
  <c r="CX40" i="1"/>
  <c r="CX41" i="1" s="1"/>
  <c r="CY37" i="1" s="1"/>
  <c r="CY38" i="1" s="1"/>
  <c r="CY39" i="1" l="1"/>
  <c r="CY43" i="1" l="1"/>
  <c r="CY75" i="1" s="1"/>
  <c r="CY40" i="1"/>
  <c r="CY41" i="1" s="1"/>
  <c r="CZ37" i="1" s="1"/>
  <c r="CZ38" i="1" s="1"/>
  <c r="CZ39" i="1" l="1"/>
  <c r="CZ43" i="1" l="1"/>
  <c r="CZ75" i="1" s="1"/>
  <c r="CZ40" i="1"/>
  <c r="CZ41" i="1" s="1"/>
  <c r="DA37" i="1" s="1"/>
  <c r="DA38" i="1" s="1"/>
  <c r="DA39" i="1" l="1"/>
  <c r="DA43" i="1" l="1"/>
  <c r="DA75" i="1" s="1"/>
  <c r="DA40" i="1"/>
  <c r="DA41" i="1" s="1"/>
  <c r="DB37" i="1" s="1"/>
  <c r="DB38" i="1" s="1"/>
  <c r="DB39" i="1" l="1"/>
  <c r="DB43" i="1" l="1"/>
  <c r="DB75" i="1" s="1"/>
  <c r="DB40" i="1"/>
  <c r="DB41" i="1" s="1"/>
  <c r="DC37" i="1" s="1"/>
  <c r="DC38" i="1" s="1"/>
  <c r="DC43" i="1" l="1"/>
  <c r="DC75" i="1" s="1"/>
  <c r="DC39" i="1"/>
  <c r="DC40" i="1" l="1"/>
  <c r="DC41" i="1" s="1"/>
  <c r="DD37" i="1" s="1"/>
  <c r="DD38" i="1" s="1"/>
  <c r="DD39" i="1" l="1"/>
  <c r="DD43" i="1" l="1"/>
  <c r="DD75" i="1" s="1"/>
  <c r="DD40" i="1"/>
  <c r="DD41" i="1" s="1"/>
  <c r="DE37" i="1" s="1"/>
  <c r="DE38" i="1" s="1"/>
  <c r="DE39" i="1" l="1"/>
  <c r="DE43" i="1" l="1"/>
  <c r="DE75" i="1" s="1"/>
  <c r="DE40" i="1"/>
  <c r="DE41" i="1" s="1"/>
  <c r="DF37" i="1" s="1"/>
  <c r="DF38" i="1" s="1"/>
  <c r="DF39" i="1" l="1"/>
  <c r="DF43" i="1" l="1"/>
  <c r="DF75" i="1" s="1"/>
  <c r="DF40" i="1"/>
  <c r="DF41" i="1" s="1"/>
  <c r="DG37" i="1" s="1"/>
  <c r="DG38" i="1" s="1"/>
  <c r="DG39" i="1" l="1"/>
  <c r="DG43" i="1" l="1"/>
  <c r="DG75" i="1" s="1"/>
  <c r="DG40" i="1"/>
  <c r="DG41" i="1" s="1"/>
  <c r="DH37" i="1" s="1"/>
  <c r="DH38" i="1" s="1"/>
  <c r="DH39" i="1" l="1"/>
  <c r="DH40" i="1" l="1"/>
  <c r="DH41" i="1" s="1"/>
  <c r="DI37" i="1" s="1"/>
  <c r="DI38" i="1" s="1"/>
  <c r="DH43" i="1"/>
  <c r="DH75" i="1" s="1"/>
  <c r="DI43" i="1" l="1"/>
  <c r="DI75" i="1" s="1"/>
  <c r="DI39" i="1"/>
  <c r="DI40" i="1" l="1"/>
  <c r="DI41" i="1" s="1"/>
  <c r="DJ37" i="1" s="1"/>
  <c r="DJ39" i="1" l="1"/>
  <c r="DJ38" i="1"/>
  <c r="DJ43" i="1" s="1"/>
  <c r="DJ75" i="1" s="1"/>
  <c r="DJ40" i="1" l="1"/>
  <c r="DJ41" i="1" s="1"/>
  <c r="DK37" i="1" s="1"/>
  <c r="DK39" i="1" l="1"/>
  <c r="DK38" i="1"/>
  <c r="DK43" i="1" s="1"/>
  <c r="DK75" i="1" s="1"/>
  <c r="DK40" i="1" l="1"/>
  <c r="DK41" i="1" s="1"/>
  <c r="DL37" i="1" s="1"/>
  <c r="DL39" i="1" l="1"/>
  <c r="DL38" i="1"/>
  <c r="DL40" i="1" l="1"/>
  <c r="DL41" i="1" s="1"/>
  <c r="DM37" i="1" s="1"/>
  <c r="DM38" i="1" s="1"/>
  <c r="DL43" i="1"/>
  <c r="DL75" i="1" s="1"/>
  <c r="DM39" i="1" l="1"/>
  <c r="DM40" i="1" s="1"/>
  <c r="DM41" i="1" s="1"/>
  <c r="DN37" i="1" s="1"/>
  <c r="DN38" i="1" s="1"/>
  <c r="DM43" i="1"/>
  <c r="DM75" i="1" s="1"/>
  <c r="DN39" i="1" l="1"/>
  <c r="DN40" i="1" l="1"/>
  <c r="DN41" i="1" s="1"/>
  <c r="DO37" i="1" s="1"/>
  <c r="DO38" i="1" s="1"/>
  <c r="DN43" i="1"/>
  <c r="DN75" i="1" s="1"/>
  <c r="DO39" i="1" l="1"/>
  <c r="DO43" i="1" l="1"/>
  <c r="DO75" i="1" s="1"/>
  <c r="DO40" i="1"/>
  <c r="DO41" i="1" s="1"/>
  <c r="DP37" i="1" s="1"/>
  <c r="DP38" i="1" s="1"/>
  <c r="DP39" i="1" l="1"/>
  <c r="DP40" i="1" l="1"/>
  <c r="DP41" i="1" s="1"/>
  <c r="DQ37" i="1" s="1"/>
  <c r="DQ38" i="1" s="1"/>
  <c r="DP43" i="1"/>
  <c r="DP75" i="1" s="1"/>
  <c r="DQ39" i="1" l="1"/>
  <c r="DQ40" i="1" l="1"/>
  <c r="DQ41" i="1" s="1"/>
  <c r="DR37" i="1" s="1"/>
  <c r="DR38" i="1" s="1"/>
  <c r="DQ43" i="1"/>
  <c r="DQ75" i="1" s="1"/>
  <c r="Q72" i="1" l="1"/>
  <c r="DR39" i="1"/>
  <c r="Q77" i="1" l="1"/>
  <c r="Q78" i="1" s="1"/>
  <c r="Q73" i="1"/>
  <c r="R76" i="1" s="1"/>
  <c r="DR40" i="1"/>
  <c r="DR41" i="1" s="1"/>
  <c r="DS37" i="1" s="1"/>
  <c r="DS38" i="1" s="1"/>
  <c r="DR43" i="1"/>
  <c r="DR75" i="1" s="1"/>
  <c r="Q58" i="1"/>
  <c r="Q59" i="1" l="1"/>
  <c r="R72" i="1" s="1"/>
  <c r="Q79" i="1"/>
  <c r="Q80" i="1" s="1"/>
  <c r="Q82" i="1" s="1"/>
  <c r="Q84" i="1" s="1"/>
  <c r="Q65" i="1"/>
  <c r="DS39" i="1"/>
  <c r="Q66" i="1" l="1"/>
  <c r="R77" i="1"/>
  <c r="DS43" i="1"/>
  <c r="DS75" i="1" s="1"/>
  <c r="DS40" i="1"/>
  <c r="DS41" i="1" s="1"/>
  <c r="DT37" i="1" s="1"/>
  <c r="DT38" i="1" s="1"/>
  <c r="R78" i="1" l="1"/>
  <c r="R79" i="1" s="1"/>
  <c r="R80" i="1" s="1"/>
  <c r="R82" i="1" s="1"/>
  <c r="R84" i="1" s="1"/>
  <c r="R73" i="1"/>
  <c r="S76" i="1" s="1"/>
  <c r="R58" i="1"/>
  <c r="DT39" i="1"/>
  <c r="R65" i="1" l="1"/>
  <c r="R66" i="1" s="1"/>
  <c r="R59" i="1"/>
  <c r="S72" i="1" s="1"/>
  <c r="DT40" i="1"/>
  <c r="DT41" i="1" s="1"/>
  <c r="DU37" i="1" s="1"/>
  <c r="DU38" i="1" s="1"/>
  <c r="DT43" i="1"/>
  <c r="DT75" i="1" s="1"/>
  <c r="S77" i="1" l="1"/>
  <c r="S78" i="1" s="1"/>
  <c r="S65" i="1" s="1"/>
  <c r="S58" i="1"/>
  <c r="S73" i="1"/>
  <c r="T76" i="1" s="1"/>
  <c r="DU39" i="1"/>
  <c r="S66" i="1" l="1"/>
  <c r="S79" i="1"/>
  <c r="S80" i="1" s="1"/>
  <c r="S82" i="1" s="1"/>
  <c r="S84" i="1" s="1"/>
  <c r="S59" i="1"/>
  <c r="T72" i="1" s="1"/>
  <c r="DU43" i="1"/>
  <c r="DU75" i="1" s="1"/>
  <c r="DU40" i="1"/>
  <c r="DU41" i="1" s="1"/>
  <c r="DV37" i="1" s="1"/>
  <c r="DV38" i="1" s="1"/>
  <c r="T77" i="1" l="1"/>
  <c r="T78" i="1" s="1"/>
  <c r="T65" i="1" s="1"/>
  <c r="T73" i="1"/>
  <c r="U76" i="1" s="1"/>
  <c r="T58" i="1"/>
  <c r="DV39" i="1"/>
  <c r="T66" i="1" l="1"/>
  <c r="T59" i="1"/>
  <c r="U72" i="1" s="1"/>
  <c r="T79" i="1"/>
  <c r="T80" i="1" s="1"/>
  <c r="T82" i="1" s="1"/>
  <c r="T84" i="1" s="1"/>
  <c r="DV40" i="1"/>
  <c r="DV41" i="1" s="1"/>
  <c r="DW37" i="1" s="1"/>
  <c r="DW38" i="1" s="1"/>
  <c r="DV43" i="1"/>
  <c r="DV75" i="1" s="1"/>
  <c r="U77" i="1" l="1"/>
  <c r="U78" i="1" s="1"/>
  <c r="U65" i="1" s="1"/>
  <c r="U66" i="1" s="1"/>
  <c r="U73" i="1"/>
  <c r="V76" i="1" s="1"/>
  <c r="U58" i="1"/>
  <c r="DW39" i="1"/>
  <c r="U79" i="1" l="1"/>
  <c r="U80" i="1" s="1"/>
  <c r="U82" i="1" s="1"/>
  <c r="U84" i="1" s="1"/>
  <c r="U59" i="1"/>
  <c r="V72" i="1" s="1"/>
  <c r="DW40" i="1"/>
  <c r="DW41" i="1" s="1"/>
  <c r="DX37" i="1" s="1"/>
  <c r="DX38" i="1" s="1"/>
  <c r="DW43" i="1"/>
  <c r="DW75" i="1" s="1"/>
  <c r="V77" i="1" l="1"/>
  <c r="V78" i="1" s="1"/>
  <c r="V65" i="1" s="1"/>
  <c r="V66" i="1" s="1"/>
  <c r="V73" i="1"/>
  <c r="W76" i="1" s="1"/>
  <c r="V58" i="1"/>
  <c r="DX39" i="1"/>
  <c r="V79" i="1" l="1"/>
  <c r="V80" i="1" s="1"/>
  <c r="V82" i="1" s="1"/>
  <c r="V84" i="1" s="1"/>
  <c r="V59" i="1"/>
  <c r="W72" i="1" s="1"/>
  <c r="DX40" i="1"/>
  <c r="DX41" i="1" s="1"/>
  <c r="DY37" i="1" s="1"/>
  <c r="DY38" i="1" s="1"/>
  <c r="DX43" i="1"/>
  <c r="DX75" i="1" s="1"/>
  <c r="W77" i="1" l="1"/>
  <c r="W78" i="1" s="1"/>
  <c r="W65" i="1" s="1"/>
  <c r="W66" i="1" s="1"/>
  <c r="W73" i="1"/>
  <c r="X76" i="1" s="1"/>
  <c r="W58" i="1"/>
  <c r="DY39" i="1"/>
  <c r="W59" i="1" l="1"/>
  <c r="X72" i="1" s="1"/>
  <c r="W79" i="1"/>
  <c r="W80" i="1" s="1"/>
  <c r="W82" i="1" s="1"/>
  <c r="W84" i="1" s="1"/>
  <c r="DY43" i="1"/>
  <c r="DY75" i="1" s="1"/>
  <c r="DY40" i="1"/>
  <c r="DY41" i="1" s="1"/>
  <c r="DZ37" i="1" s="1"/>
  <c r="DZ38" i="1" s="1"/>
  <c r="X77" i="1" l="1"/>
  <c r="X58" i="1"/>
  <c r="X73" i="1"/>
  <c r="Y76" i="1" s="1"/>
  <c r="DZ39" i="1"/>
  <c r="X59" i="1" l="1"/>
  <c r="X78" i="1"/>
  <c r="X65" i="1" s="1"/>
  <c r="DZ43" i="1"/>
  <c r="DZ75" i="1" s="1"/>
  <c r="DZ40" i="1"/>
  <c r="DZ41" i="1" s="1"/>
  <c r="EA37" i="1" s="1"/>
  <c r="EA38" i="1" s="1"/>
  <c r="Y72" i="1" l="1"/>
  <c r="Y58" i="1"/>
  <c r="Y59" i="1" s="1"/>
  <c r="X66" i="1"/>
  <c r="Y77" i="1"/>
  <c r="X79" i="1"/>
  <c r="X80" i="1" s="1"/>
  <c r="X82" i="1" s="1"/>
  <c r="X84" i="1" s="1"/>
  <c r="EA39" i="1"/>
  <c r="Y73" i="1" l="1"/>
  <c r="Z76" i="1" s="1"/>
  <c r="Z72" i="1" s="1"/>
  <c r="Y78" i="1"/>
  <c r="Y79" i="1" s="1"/>
  <c r="Y80" i="1" s="1"/>
  <c r="EA40" i="1"/>
  <c r="EA41" i="1" s="1"/>
  <c r="EB37" i="1" s="1"/>
  <c r="EB38" i="1" s="1"/>
  <c r="EA43" i="1"/>
  <c r="EA75" i="1" s="1"/>
  <c r="Y82" i="1" l="1"/>
  <c r="Y84" i="1" s="1"/>
  <c r="Y65" i="1"/>
  <c r="Y66" i="1" s="1"/>
  <c r="Z77" i="1"/>
  <c r="Z73" i="1"/>
  <c r="AA76" i="1" s="1"/>
  <c r="Z58" i="1"/>
  <c r="EB39" i="1"/>
  <c r="Z78" i="1" l="1"/>
  <c r="Z65" i="1" s="1"/>
  <c r="Z66" i="1" s="1"/>
  <c r="Z59" i="1"/>
  <c r="AA72" i="1" s="1"/>
  <c r="EB40" i="1"/>
  <c r="EB41" i="1" s="1"/>
  <c r="EC37" i="1" s="1"/>
  <c r="EC38" i="1" s="1"/>
  <c r="EB43" i="1"/>
  <c r="EB75" i="1" s="1"/>
  <c r="Z79" i="1" l="1"/>
  <c r="Z80" i="1" s="1"/>
  <c r="Z82" i="1" s="1"/>
  <c r="Z84" i="1" s="1"/>
  <c r="AA77" i="1"/>
  <c r="AA78" i="1" s="1"/>
  <c r="AA65" i="1" s="1"/>
  <c r="AA66" i="1" s="1"/>
  <c r="AA73" i="1"/>
  <c r="AB76" i="1" s="1"/>
  <c r="AA58" i="1"/>
  <c r="EC39" i="1"/>
  <c r="AA79" i="1" l="1"/>
  <c r="AA80" i="1" s="1"/>
  <c r="AA82" i="1" s="1"/>
  <c r="AA84" i="1" s="1"/>
  <c r="AA59" i="1"/>
  <c r="AB72" i="1" s="1"/>
  <c r="EC40" i="1"/>
  <c r="EC41" i="1" s="1"/>
  <c r="ED37" i="1" s="1"/>
  <c r="ED38" i="1" s="1"/>
  <c r="EC43" i="1"/>
  <c r="EC75" i="1" s="1"/>
  <c r="AB77" i="1" l="1"/>
  <c r="AB78" i="1" s="1"/>
  <c r="AB65" i="1" s="1"/>
  <c r="AB66" i="1" s="1"/>
  <c r="AB73" i="1"/>
  <c r="AC76" i="1" s="1"/>
  <c r="AB58" i="1"/>
  <c r="ED39" i="1"/>
  <c r="AB79" i="1" l="1"/>
  <c r="AB80" i="1" s="1"/>
  <c r="AB82" i="1" s="1"/>
  <c r="AB84" i="1" s="1"/>
  <c r="AB59" i="1"/>
  <c r="AC72" i="1" s="1"/>
  <c r="ED40" i="1"/>
  <c r="ED41" i="1" s="1"/>
  <c r="EE37" i="1" s="1"/>
  <c r="EE38" i="1" s="1"/>
  <c r="ED43" i="1"/>
  <c r="ED75" i="1" s="1"/>
  <c r="AC77" i="1" l="1"/>
  <c r="AC78" i="1" s="1"/>
  <c r="AC65" i="1" s="1"/>
  <c r="AC66" i="1" s="1"/>
  <c r="EE39" i="1"/>
  <c r="AC79" i="1" l="1"/>
  <c r="AC80" i="1" s="1"/>
  <c r="AC82" i="1" s="1"/>
  <c r="AC84" i="1" s="1"/>
  <c r="AC73" i="1"/>
  <c r="AD76" i="1" s="1"/>
  <c r="AC58" i="1"/>
  <c r="EE40" i="1"/>
  <c r="EE41" i="1" s="1"/>
  <c r="EF37" i="1" s="1"/>
  <c r="EF38" i="1" s="1"/>
  <c r="EE43" i="1"/>
  <c r="EE75" i="1" s="1"/>
  <c r="AC59" i="1" l="1"/>
  <c r="AD72" i="1" s="1"/>
  <c r="EF39" i="1"/>
  <c r="AD77" i="1" l="1"/>
  <c r="AD78" i="1" s="1"/>
  <c r="AD65" i="1" s="1"/>
  <c r="AD66" i="1" s="1"/>
  <c r="AD73" i="1"/>
  <c r="AE76" i="1" s="1"/>
  <c r="AD58" i="1"/>
  <c r="J40" i="1"/>
  <c r="J66" i="1" s="1"/>
  <c r="N39" i="1"/>
  <c r="N43" i="1" s="1"/>
  <c r="EF43" i="1"/>
  <c r="EF75" i="1" s="1"/>
  <c r="EF40" i="1"/>
  <c r="EF41" i="1" s="1"/>
  <c r="AD79" i="1" l="1"/>
  <c r="AD80" i="1" s="1"/>
  <c r="AD82" i="1" s="1"/>
  <c r="AD84" i="1" s="1"/>
  <c r="AD59" i="1"/>
  <c r="AE72" i="1" s="1"/>
  <c r="AE77" i="1" l="1"/>
  <c r="AE78" i="1" s="1"/>
  <c r="AE73" i="1"/>
  <c r="AF76" i="1" s="1"/>
  <c r="AE58" i="1"/>
  <c r="AE65" i="1" l="1"/>
  <c r="AE66" i="1" s="1"/>
  <c r="AE79" i="1"/>
  <c r="AE80" i="1" s="1"/>
  <c r="AE82" i="1" s="1"/>
  <c r="AE84" i="1" s="1"/>
  <c r="AE59" i="1"/>
  <c r="AF72" i="1" s="1"/>
  <c r="AF77" i="1" l="1"/>
  <c r="AF78" i="1" s="1"/>
  <c r="AF65" i="1" s="1"/>
  <c r="AF66" i="1" s="1"/>
  <c r="AF73" i="1"/>
  <c r="AG76" i="1" s="1"/>
  <c r="AF58" i="1"/>
  <c r="AF79" i="1" l="1"/>
  <c r="AF80" i="1" s="1"/>
  <c r="AF82" i="1" s="1"/>
  <c r="AF84" i="1" s="1"/>
  <c r="AF59" i="1"/>
  <c r="AG72" i="1" s="1"/>
  <c r="AG77" i="1" l="1"/>
  <c r="AG78" i="1" s="1"/>
  <c r="AG65" i="1" s="1"/>
  <c r="AG66" i="1" s="1"/>
  <c r="AG73" i="1"/>
  <c r="AH76" i="1" s="1"/>
  <c r="AG58" i="1"/>
  <c r="AG79" i="1" l="1"/>
  <c r="AG80" i="1" s="1"/>
  <c r="AG82" i="1" s="1"/>
  <c r="AG84" i="1" s="1"/>
  <c r="AG59" i="1"/>
  <c r="AH72" i="1" s="1"/>
  <c r="AH77" i="1" l="1"/>
  <c r="AH78" i="1" s="1"/>
  <c r="AH65" i="1" s="1"/>
  <c r="AH66" i="1" s="1"/>
  <c r="AH73" i="1"/>
  <c r="AI76" i="1" s="1"/>
  <c r="AH58" i="1"/>
  <c r="AH79" i="1" l="1"/>
  <c r="AH80" i="1" s="1"/>
  <c r="AH82" i="1" s="1"/>
  <c r="AH84" i="1" s="1"/>
  <c r="AH59" i="1"/>
  <c r="AI72" i="1" s="1"/>
  <c r="AI77" i="1" l="1"/>
  <c r="AI78" i="1" s="1"/>
  <c r="AI65" i="1" s="1"/>
  <c r="AI66" i="1" s="1"/>
  <c r="AI73" i="1"/>
  <c r="AJ76" i="1" s="1"/>
  <c r="AI58" i="1"/>
  <c r="AI79" i="1" l="1"/>
  <c r="AI80" i="1" s="1"/>
  <c r="AI82" i="1" s="1"/>
  <c r="AI84" i="1" s="1"/>
  <c r="AI59" i="1"/>
  <c r="AJ72" i="1" s="1"/>
  <c r="AJ77" i="1" l="1"/>
  <c r="AJ78" i="1" s="1"/>
  <c r="AJ73" i="1"/>
  <c r="AK76" i="1" s="1"/>
  <c r="AJ58" i="1"/>
  <c r="AJ65" i="1" l="1"/>
  <c r="AJ66" i="1" s="1"/>
  <c r="AJ79" i="1"/>
  <c r="AJ80" i="1" s="1"/>
  <c r="AJ82" i="1" s="1"/>
  <c r="AJ59" i="1"/>
  <c r="AK72" i="1" s="1"/>
  <c r="AJ84" i="1" l="1"/>
  <c r="AK77" i="1"/>
  <c r="AK78" i="1" s="1"/>
  <c r="AK65" i="1" s="1"/>
  <c r="AK66" i="1" s="1"/>
  <c r="AK73" i="1"/>
  <c r="AL76" i="1" s="1"/>
  <c r="AK58" i="1"/>
  <c r="AK79" i="1" l="1"/>
  <c r="AK80" i="1" s="1"/>
  <c r="AK82" i="1" s="1"/>
  <c r="AK84" i="1" s="1"/>
  <c r="AK59" i="1"/>
  <c r="AL72" i="1" s="1"/>
  <c r="AL77" i="1" l="1"/>
  <c r="AL78" i="1" s="1"/>
  <c r="AL65" i="1" s="1"/>
  <c r="AL66" i="1" s="1"/>
  <c r="AL73" i="1"/>
  <c r="AM76" i="1" s="1"/>
  <c r="AL58" i="1"/>
  <c r="AL79" i="1" l="1"/>
  <c r="AL80" i="1" s="1"/>
  <c r="AL82" i="1" s="1"/>
  <c r="AL84" i="1" s="1"/>
  <c r="AL59" i="1"/>
  <c r="AM72" i="1" s="1"/>
  <c r="AM77" i="1" l="1"/>
  <c r="AM78" i="1" s="1"/>
  <c r="AM65" i="1" s="1"/>
  <c r="AM66" i="1" s="1"/>
  <c r="AM73" i="1"/>
  <c r="AN76" i="1" s="1"/>
  <c r="AM58" i="1"/>
  <c r="AM79" i="1" l="1"/>
  <c r="AM80" i="1" s="1"/>
  <c r="AM82" i="1" s="1"/>
  <c r="AM84" i="1" s="1"/>
  <c r="AM59" i="1"/>
  <c r="AN72" i="1" s="1"/>
  <c r="AN77" i="1" l="1"/>
  <c r="AN78" i="1" s="1"/>
  <c r="AN65" i="1" s="1"/>
  <c r="AN66" i="1" s="1"/>
  <c r="AN73" i="1"/>
  <c r="AO76" i="1" s="1"/>
  <c r="AN58" i="1"/>
  <c r="AN79" i="1" l="1"/>
  <c r="AN80" i="1" s="1"/>
  <c r="AN82" i="1" s="1"/>
  <c r="AN84" i="1" s="1"/>
  <c r="AN59" i="1"/>
  <c r="AO72" i="1" s="1"/>
  <c r="AO77" i="1" l="1"/>
  <c r="AO78" i="1"/>
  <c r="AO65" i="1" s="1"/>
  <c r="AO66" i="1" s="1"/>
  <c r="AO73" i="1"/>
  <c r="AP76" i="1" s="1"/>
  <c r="AO58" i="1"/>
  <c r="AO79" i="1" l="1"/>
  <c r="AO80" i="1" s="1"/>
  <c r="AO82" i="1" s="1"/>
  <c r="AO84" i="1" s="1"/>
  <c r="AO59" i="1"/>
  <c r="AP72" i="1" s="1"/>
  <c r="AP77" i="1" l="1"/>
  <c r="AP78" i="1" s="1"/>
  <c r="AP65" i="1" s="1"/>
  <c r="AP66" i="1" s="1"/>
  <c r="AP73" i="1"/>
  <c r="AQ76" i="1" s="1"/>
  <c r="AP58" i="1"/>
  <c r="AP79" i="1" l="1"/>
  <c r="AP80" i="1" s="1"/>
  <c r="AP82" i="1" s="1"/>
  <c r="AP84" i="1" s="1"/>
  <c r="AP59" i="1"/>
  <c r="AQ72" i="1" s="1"/>
  <c r="AQ77" i="1" l="1"/>
  <c r="AQ78" i="1" s="1"/>
  <c r="AQ65" i="1" s="1"/>
  <c r="AQ66" i="1" s="1"/>
  <c r="AQ73" i="1"/>
  <c r="AR76" i="1" s="1"/>
  <c r="AQ58" i="1"/>
  <c r="AQ79" i="1" l="1"/>
  <c r="AQ80" i="1" s="1"/>
  <c r="AQ82" i="1" s="1"/>
  <c r="AQ84" i="1" s="1"/>
  <c r="AQ59" i="1"/>
  <c r="AR72" i="1" s="1"/>
  <c r="AR77" i="1" l="1"/>
  <c r="AR78" i="1" s="1"/>
  <c r="AR65" i="1" s="1"/>
  <c r="AR66" i="1" s="1"/>
  <c r="AR73" i="1"/>
  <c r="AS76" i="1" s="1"/>
  <c r="AR58" i="1"/>
  <c r="AR59" i="1" l="1"/>
  <c r="AS72" i="1"/>
  <c r="AR79" i="1"/>
  <c r="AR80" i="1" s="1"/>
  <c r="AR82" i="1" s="1"/>
  <c r="AR84" i="1" s="1"/>
  <c r="AS77" i="1" l="1"/>
  <c r="AS78" i="1" s="1"/>
  <c r="AS65" i="1" s="1"/>
  <c r="AS66" i="1" s="1"/>
  <c r="AS58" i="1"/>
  <c r="AS59" i="1" s="1"/>
  <c r="AS73" i="1"/>
  <c r="AT76" i="1" s="1"/>
  <c r="AT72" i="1" l="1"/>
  <c r="AT77" i="1"/>
  <c r="AT78" i="1" s="1"/>
  <c r="AT79" i="1" s="1"/>
  <c r="AT80" i="1" s="1"/>
  <c r="AS79" i="1"/>
  <c r="AS80" i="1" s="1"/>
  <c r="AS82" i="1" s="1"/>
  <c r="AS84" i="1" s="1"/>
  <c r="AT73" i="1"/>
  <c r="AT58" i="1"/>
  <c r="AU76" i="1" l="1"/>
  <c r="AT82" i="1"/>
  <c r="AT84" i="1" s="1"/>
  <c r="AT65" i="1"/>
  <c r="AT66" i="1" s="1"/>
  <c r="AT59" i="1"/>
  <c r="AU72" i="1" l="1"/>
  <c r="AU73" i="1" s="1"/>
  <c r="AV76" i="1" s="1"/>
  <c r="AU77" i="1"/>
  <c r="AU78" i="1" s="1"/>
  <c r="AU65" i="1" s="1"/>
  <c r="AU66" i="1" s="1"/>
  <c r="AU58" i="1"/>
  <c r="AU79" i="1" l="1"/>
  <c r="AU80" i="1" s="1"/>
  <c r="AU82" i="1" s="1"/>
  <c r="AU84" i="1" s="1"/>
  <c r="AU59" i="1"/>
  <c r="AV72" i="1" s="1"/>
  <c r="AV77" i="1" l="1"/>
  <c r="AV78" i="1" s="1"/>
  <c r="AV65" i="1" s="1"/>
  <c r="AV66" i="1" s="1"/>
  <c r="AV73" i="1"/>
  <c r="AW76" i="1" s="1"/>
  <c r="AV58" i="1"/>
  <c r="AV79" i="1" l="1"/>
  <c r="AV80" i="1" s="1"/>
  <c r="AV82" i="1" s="1"/>
  <c r="AV84" i="1" s="1"/>
  <c r="AV59" i="1"/>
  <c r="AW72" i="1" s="1"/>
  <c r="AW77" i="1" l="1"/>
  <c r="AW78" i="1" s="1"/>
  <c r="AW65" i="1" s="1"/>
  <c r="AW66" i="1" s="1"/>
  <c r="AW73" i="1"/>
  <c r="AX76" i="1" s="1"/>
  <c r="AW58" i="1"/>
  <c r="AW79" i="1" l="1"/>
  <c r="AW80" i="1" s="1"/>
  <c r="AW82" i="1" s="1"/>
  <c r="AW84" i="1" s="1"/>
  <c r="AW59" i="1"/>
  <c r="AX72" i="1" s="1"/>
  <c r="AX77" i="1" l="1"/>
  <c r="AX78" i="1"/>
  <c r="AX65" i="1" s="1"/>
  <c r="AX66" i="1" s="1"/>
  <c r="AX73" i="1"/>
  <c r="AY76" i="1" s="1"/>
  <c r="AX58" i="1"/>
  <c r="AX79" i="1" l="1"/>
  <c r="AX80" i="1" s="1"/>
  <c r="AX82" i="1" s="1"/>
  <c r="AX84" i="1" s="1"/>
  <c r="AX59" i="1"/>
  <c r="AY72" i="1" s="1"/>
  <c r="AY77" i="1" l="1"/>
  <c r="AY78" i="1" s="1"/>
  <c r="AY73" i="1"/>
  <c r="AZ76" i="1" s="1"/>
  <c r="AY58" i="1"/>
  <c r="AY65" i="1" l="1"/>
  <c r="AY66" i="1" s="1"/>
  <c r="AY79" i="1"/>
  <c r="AY80" i="1" s="1"/>
  <c r="AY82" i="1" s="1"/>
  <c r="AY84" i="1" s="1"/>
  <c r="AY59" i="1"/>
  <c r="AZ72" i="1" s="1"/>
  <c r="AZ77" i="1" l="1"/>
  <c r="AZ78" i="1" s="1"/>
  <c r="AZ65" i="1" s="1"/>
  <c r="AZ66" i="1" s="1"/>
  <c r="AZ73" i="1"/>
  <c r="BA76" i="1" s="1"/>
  <c r="AZ58" i="1"/>
  <c r="AZ79" i="1" l="1"/>
  <c r="AZ80" i="1" s="1"/>
  <c r="AZ82" i="1" s="1"/>
  <c r="AZ84" i="1" s="1"/>
  <c r="AZ59" i="1"/>
  <c r="BA72" i="1" s="1"/>
  <c r="BA77" i="1" l="1"/>
  <c r="BA78" i="1" s="1"/>
  <c r="BA65" i="1" s="1"/>
  <c r="BA66" i="1" s="1"/>
  <c r="BA73" i="1"/>
  <c r="BB76" i="1" s="1"/>
  <c r="BA58" i="1"/>
  <c r="BA79" i="1" l="1"/>
  <c r="BA80" i="1" s="1"/>
  <c r="BA82" i="1" s="1"/>
  <c r="BA84" i="1" s="1"/>
  <c r="BA59" i="1"/>
  <c r="BB72" i="1" s="1"/>
  <c r="BB77" i="1" l="1"/>
  <c r="BB78" i="1" s="1"/>
  <c r="BB65" i="1" s="1"/>
  <c r="BB66" i="1" s="1"/>
  <c r="BB73" i="1"/>
  <c r="BC76" i="1" s="1"/>
  <c r="BB58" i="1"/>
  <c r="BB79" i="1" l="1"/>
  <c r="BB80" i="1" s="1"/>
  <c r="BB82" i="1" s="1"/>
  <c r="BB84" i="1" s="1"/>
  <c r="BB59" i="1"/>
  <c r="BC72" i="1" s="1"/>
  <c r="BC77" i="1" l="1"/>
  <c r="BC78" i="1" s="1"/>
  <c r="BC65" i="1" s="1"/>
  <c r="BC66" i="1" s="1"/>
  <c r="BC73" i="1"/>
  <c r="BD76" i="1" s="1"/>
  <c r="BC58" i="1"/>
  <c r="BC79" i="1" l="1"/>
  <c r="BC80" i="1" s="1"/>
  <c r="BC82" i="1" s="1"/>
  <c r="BC84" i="1" s="1"/>
  <c r="BC59" i="1"/>
  <c r="BD72" i="1" s="1"/>
  <c r="BD77" i="1" l="1"/>
  <c r="BD78" i="1" s="1"/>
  <c r="BD65" i="1" s="1"/>
  <c r="BD66" i="1" s="1"/>
  <c r="BD73" i="1"/>
  <c r="BE76" i="1" s="1"/>
  <c r="BD58" i="1"/>
  <c r="BD79" i="1" l="1"/>
  <c r="BD80" i="1" s="1"/>
  <c r="BD82" i="1" s="1"/>
  <c r="BD84" i="1" s="1"/>
  <c r="BD59" i="1"/>
  <c r="BE72" i="1" s="1"/>
  <c r="BE77" i="1" l="1"/>
  <c r="BE78" i="1" s="1"/>
  <c r="BE65" i="1" s="1"/>
  <c r="BE66" i="1" s="1"/>
  <c r="BE73" i="1"/>
  <c r="BF76" i="1" s="1"/>
  <c r="BE58" i="1"/>
  <c r="BE79" i="1" l="1"/>
  <c r="BE80" i="1" s="1"/>
  <c r="BE82" i="1" s="1"/>
  <c r="BE84" i="1" s="1"/>
  <c r="BE59" i="1"/>
  <c r="BF72" i="1" s="1"/>
  <c r="BF77" i="1" l="1"/>
  <c r="BF78" i="1" s="1"/>
  <c r="BF65" i="1" s="1"/>
  <c r="BF66" i="1" s="1"/>
  <c r="BF58" i="1"/>
  <c r="BF79" i="1" l="1"/>
  <c r="BF80" i="1" s="1"/>
  <c r="BF82" i="1" s="1"/>
  <c r="BF84" i="1" s="1"/>
  <c r="BF73" i="1"/>
  <c r="BG76" i="1" s="1"/>
  <c r="BF59" i="1"/>
  <c r="BG72" i="1" l="1"/>
  <c r="BG73" i="1" s="1"/>
  <c r="BG77" i="1"/>
  <c r="BG78" i="1" s="1"/>
  <c r="BG65" i="1" s="1"/>
  <c r="BG66" i="1" s="1"/>
  <c r="BG58" i="1"/>
  <c r="BH76" i="1" l="1"/>
  <c r="BG79" i="1"/>
  <c r="BG80" i="1" s="1"/>
  <c r="BG82" i="1" s="1"/>
  <c r="BG84" i="1" s="1"/>
  <c r="BG59" i="1"/>
  <c r="BH72" i="1" s="1"/>
  <c r="BH77" i="1" l="1"/>
  <c r="BH78" i="1" s="1"/>
  <c r="BH65" i="1" s="1"/>
  <c r="BH66" i="1" s="1"/>
  <c r="BH73" i="1"/>
  <c r="BI76" i="1" s="1"/>
  <c r="BH58" i="1"/>
  <c r="BH79" i="1" l="1"/>
  <c r="BH80" i="1" s="1"/>
  <c r="BH82" i="1" s="1"/>
  <c r="BH84" i="1" s="1"/>
  <c r="BH59" i="1"/>
  <c r="BI72" i="1" s="1"/>
  <c r="BI77" i="1" l="1"/>
  <c r="BI78" i="1" s="1"/>
  <c r="BI65" i="1" s="1"/>
  <c r="BI66" i="1" s="1"/>
  <c r="BI73" i="1"/>
  <c r="BJ76" i="1" s="1"/>
  <c r="BI58" i="1"/>
  <c r="BI79" i="1" l="1"/>
  <c r="BI80" i="1" s="1"/>
  <c r="BI82" i="1" s="1"/>
  <c r="BI84" i="1" s="1"/>
  <c r="BI59" i="1"/>
  <c r="BJ72" i="1" s="1"/>
  <c r="BJ77" i="1" l="1"/>
  <c r="BJ78" i="1" s="1"/>
  <c r="BJ65" i="1" s="1"/>
  <c r="BJ66" i="1" s="1"/>
  <c r="BJ73" i="1"/>
  <c r="BK76" i="1" s="1"/>
  <c r="BJ58" i="1"/>
  <c r="BJ79" i="1" l="1"/>
  <c r="BJ80" i="1" s="1"/>
  <c r="BJ82" i="1" s="1"/>
  <c r="BJ84" i="1" s="1"/>
  <c r="BJ59" i="1"/>
  <c r="BK72" i="1" s="1"/>
  <c r="BK77" i="1" l="1"/>
  <c r="BK78" i="1" s="1"/>
  <c r="BK65" i="1" s="1"/>
  <c r="BK66" i="1" s="1"/>
  <c r="BK73" i="1"/>
  <c r="BL76" i="1" s="1"/>
  <c r="BK58" i="1"/>
  <c r="BK79" i="1" l="1"/>
  <c r="BK80" i="1" s="1"/>
  <c r="BK82" i="1" s="1"/>
  <c r="BK84" i="1" s="1"/>
  <c r="BK59" i="1"/>
  <c r="BL72" i="1" s="1"/>
  <c r="BL77" i="1" l="1"/>
  <c r="BL78" i="1" s="1"/>
  <c r="BL65" i="1" s="1"/>
  <c r="BL66" i="1" s="1"/>
  <c r="BL73" i="1"/>
  <c r="BM76" i="1" s="1"/>
  <c r="BL58" i="1"/>
  <c r="BL79" i="1" l="1"/>
  <c r="BL80" i="1" s="1"/>
  <c r="BL82" i="1" s="1"/>
  <c r="BL84" i="1" s="1"/>
  <c r="BL59" i="1"/>
  <c r="BM72" i="1" s="1"/>
  <c r="BM77" i="1" l="1"/>
  <c r="BM78" i="1" s="1"/>
  <c r="BM65" i="1" s="1"/>
  <c r="BM66" i="1" s="1"/>
  <c r="BM73" i="1"/>
  <c r="BN76" i="1" s="1"/>
  <c r="BM58" i="1"/>
  <c r="BM79" i="1" l="1"/>
  <c r="BM80" i="1" s="1"/>
  <c r="BM82" i="1" s="1"/>
  <c r="BM84" i="1" s="1"/>
  <c r="BM59" i="1"/>
  <c r="BN72" i="1" s="1"/>
  <c r="BN77" i="1" l="1"/>
  <c r="BN78" i="1" s="1"/>
  <c r="BN65" i="1" s="1"/>
  <c r="BN66" i="1" s="1"/>
  <c r="BN73" i="1"/>
  <c r="BO76" i="1" s="1"/>
  <c r="BN58" i="1"/>
  <c r="BN79" i="1" l="1"/>
  <c r="BN80" i="1" s="1"/>
  <c r="BN82" i="1" s="1"/>
  <c r="BN84" i="1" s="1"/>
  <c r="BN59" i="1"/>
  <c r="BO72" i="1" s="1"/>
  <c r="BO77" i="1" l="1"/>
  <c r="BO78" i="1" s="1"/>
  <c r="BO65" i="1" s="1"/>
  <c r="BO66" i="1" s="1"/>
  <c r="BO73" i="1"/>
  <c r="BP76" i="1" s="1"/>
  <c r="BO58" i="1"/>
  <c r="BO79" i="1" l="1"/>
  <c r="BO80" i="1" s="1"/>
  <c r="BO82" i="1" s="1"/>
  <c r="BO84" i="1" s="1"/>
  <c r="BO59" i="1"/>
  <c r="BP72" i="1" s="1"/>
  <c r="BP77" i="1" l="1"/>
  <c r="BP78" i="1" s="1"/>
  <c r="BP65" i="1" s="1"/>
  <c r="BP66" i="1" s="1"/>
  <c r="BP73" i="1"/>
  <c r="BQ76" i="1" s="1"/>
  <c r="BP58" i="1"/>
  <c r="BP79" i="1" l="1"/>
  <c r="BP80" i="1" s="1"/>
  <c r="BP82" i="1" s="1"/>
  <c r="BP84" i="1" s="1"/>
  <c r="BP59" i="1"/>
  <c r="BQ72" i="1" s="1"/>
  <c r="BQ77" i="1" l="1"/>
  <c r="BQ78" i="1" s="1"/>
  <c r="BQ65" i="1" s="1"/>
  <c r="BQ66" i="1" s="1"/>
  <c r="BQ73" i="1"/>
  <c r="BR76" i="1" s="1"/>
  <c r="BQ58" i="1"/>
  <c r="BQ79" i="1" l="1"/>
  <c r="BQ80" i="1" s="1"/>
  <c r="BQ82" i="1" s="1"/>
  <c r="BQ84" i="1" s="1"/>
  <c r="BQ59" i="1"/>
  <c r="BR72" i="1" s="1"/>
  <c r="BR77" i="1" l="1"/>
  <c r="BR78" i="1" s="1"/>
  <c r="BR65" i="1" s="1"/>
  <c r="BR66" i="1" s="1"/>
  <c r="BR73" i="1"/>
  <c r="BS76" i="1" s="1"/>
  <c r="BR58" i="1"/>
  <c r="BR79" i="1" l="1"/>
  <c r="BR80" i="1" s="1"/>
  <c r="BR82" i="1" s="1"/>
  <c r="BR84" i="1" s="1"/>
  <c r="BR59" i="1"/>
  <c r="BS72" i="1" s="1"/>
  <c r="BS77" i="1" l="1"/>
  <c r="BS78" i="1" s="1"/>
  <c r="BS65" i="1" s="1"/>
  <c r="BS66" i="1" s="1"/>
  <c r="BS73" i="1"/>
  <c r="BT76" i="1" s="1"/>
  <c r="BS58" i="1"/>
  <c r="BS79" i="1" l="1"/>
  <c r="BS80" i="1" s="1"/>
  <c r="BS82" i="1" s="1"/>
  <c r="BS84" i="1" s="1"/>
  <c r="BS59" i="1"/>
  <c r="BT72" i="1" s="1"/>
  <c r="BT77" i="1" l="1"/>
  <c r="BT78" i="1" s="1"/>
  <c r="BT65" i="1" s="1"/>
  <c r="BT66" i="1" s="1"/>
  <c r="BT73" i="1"/>
  <c r="BU76" i="1" s="1"/>
  <c r="BT58" i="1"/>
  <c r="BT79" i="1" l="1"/>
  <c r="BT80" i="1" s="1"/>
  <c r="BT82" i="1" s="1"/>
  <c r="BT84" i="1" s="1"/>
  <c r="BT59" i="1"/>
  <c r="BU72" i="1" s="1"/>
  <c r="BU77" i="1" l="1"/>
  <c r="BU78" i="1"/>
  <c r="BU65" i="1" s="1"/>
  <c r="BU66" i="1" s="1"/>
  <c r="BU73" i="1"/>
  <c r="BV76" i="1" s="1"/>
  <c r="BU58" i="1"/>
  <c r="BU79" i="1" l="1"/>
  <c r="BU80" i="1" s="1"/>
  <c r="BU82" i="1" s="1"/>
  <c r="BU84" i="1" s="1"/>
  <c r="BU59" i="1"/>
  <c r="BV72" i="1" s="1"/>
  <c r="BV77" i="1" l="1"/>
  <c r="BV78" i="1" s="1"/>
  <c r="BV65" i="1" s="1"/>
  <c r="BV66" i="1" s="1"/>
  <c r="BV73" i="1"/>
  <c r="BW76" i="1" s="1"/>
  <c r="BV58" i="1"/>
  <c r="BV79" i="1" l="1"/>
  <c r="BV80" i="1" s="1"/>
  <c r="BV82" i="1" s="1"/>
  <c r="BV84" i="1" s="1"/>
  <c r="BV59" i="1"/>
  <c r="BW72" i="1" s="1"/>
  <c r="BW77" i="1" l="1"/>
  <c r="BW78" i="1" s="1"/>
  <c r="BW65" i="1" s="1"/>
  <c r="BW66" i="1" s="1"/>
  <c r="BW73" i="1"/>
  <c r="BX76" i="1" s="1"/>
  <c r="BW58" i="1"/>
  <c r="BW79" i="1" l="1"/>
  <c r="BW80" i="1" s="1"/>
  <c r="BW82" i="1" s="1"/>
  <c r="BW84" i="1" s="1"/>
  <c r="BW59" i="1"/>
  <c r="BX72" i="1" s="1"/>
  <c r="BX77" i="1" l="1"/>
  <c r="BX78" i="1" s="1"/>
  <c r="BX65" i="1" s="1"/>
  <c r="BX66" i="1" s="1"/>
  <c r="BX73" i="1"/>
  <c r="BY76" i="1" s="1"/>
  <c r="BX58" i="1"/>
  <c r="BX79" i="1" l="1"/>
  <c r="BX80" i="1" s="1"/>
  <c r="BX82" i="1" s="1"/>
  <c r="BX84" i="1" s="1"/>
  <c r="BX59" i="1"/>
  <c r="BY72" i="1" s="1"/>
  <c r="BY77" i="1" l="1"/>
  <c r="BY78" i="1" s="1"/>
  <c r="BY65" i="1" s="1"/>
  <c r="BY66" i="1" s="1"/>
  <c r="BY73" i="1"/>
  <c r="BZ76" i="1" s="1"/>
  <c r="BY58" i="1"/>
  <c r="BY79" i="1" l="1"/>
  <c r="BY80" i="1" s="1"/>
  <c r="BY82" i="1" s="1"/>
  <c r="BY84" i="1" s="1"/>
  <c r="BY59" i="1"/>
  <c r="BZ72" i="1" s="1"/>
  <c r="BZ77" i="1" l="1"/>
  <c r="BZ78" i="1" s="1"/>
  <c r="BZ73" i="1"/>
  <c r="CA76" i="1" s="1"/>
  <c r="BZ58" i="1"/>
  <c r="BZ65" i="1" l="1"/>
  <c r="BZ66" i="1" s="1"/>
  <c r="BZ79" i="1"/>
  <c r="BZ80" i="1" s="1"/>
  <c r="BZ82" i="1" s="1"/>
  <c r="BZ84" i="1" s="1"/>
  <c r="BZ59" i="1"/>
  <c r="CA72" i="1" s="1"/>
  <c r="CA77" i="1" l="1"/>
  <c r="CA78" i="1" s="1"/>
  <c r="CA65" i="1" s="1"/>
  <c r="CA66" i="1" s="1"/>
  <c r="CA73" i="1"/>
  <c r="CB76" i="1" s="1"/>
  <c r="CA58" i="1"/>
  <c r="CA79" i="1" l="1"/>
  <c r="CA80" i="1" s="1"/>
  <c r="CA82" i="1" s="1"/>
  <c r="CA84" i="1" s="1"/>
  <c r="CA59" i="1"/>
  <c r="CB72" i="1" s="1"/>
  <c r="CB77" i="1" l="1"/>
  <c r="CB78" i="1" s="1"/>
  <c r="CB65" i="1" s="1"/>
  <c r="CB66" i="1" s="1"/>
  <c r="CB73" i="1"/>
  <c r="CC76" i="1" s="1"/>
  <c r="CB58" i="1"/>
  <c r="CB79" i="1" l="1"/>
  <c r="CB80" i="1" s="1"/>
  <c r="CB82" i="1" s="1"/>
  <c r="CB84" i="1" s="1"/>
  <c r="CB59" i="1"/>
  <c r="CC72" i="1" s="1"/>
  <c r="CC77" i="1" l="1"/>
  <c r="CC78" i="1" s="1"/>
  <c r="CC65" i="1" s="1"/>
  <c r="CC66" i="1" s="1"/>
  <c r="CC73" i="1"/>
  <c r="CD76" i="1" s="1"/>
  <c r="CC58" i="1"/>
  <c r="CC79" i="1" l="1"/>
  <c r="CC80" i="1" s="1"/>
  <c r="CC82" i="1" s="1"/>
  <c r="CC84" i="1" s="1"/>
  <c r="CC59" i="1"/>
  <c r="CD72" i="1" s="1"/>
  <c r="CD77" i="1" l="1"/>
  <c r="CD78" i="1" s="1"/>
  <c r="CD65" i="1" s="1"/>
  <c r="CD66" i="1" s="1"/>
  <c r="CD73" i="1"/>
  <c r="CE76" i="1" s="1"/>
  <c r="CD58" i="1"/>
  <c r="CD79" i="1" l="1"/>
  <c r="CD80" i="1" s="1"/>
  <c r="CD82" i="1" s="1"/>
  <c r="CD84" i="1" s="1"/>
  <c r="CD59" i="1"/>
  <c r="CE72" i="1" s="1"/>
  <c r="CE77" i="1" l="1"/>
  <c r="CE78" i="1"/>
  <c r="CE65" i="1" s="1"/>
  <c r="CE66" i="1" s="1"/>
  <c r="CE73" i="1"/>
  <c r="CF76" i="1" s="1"/>
  <c r="CE58" i="1"/>
  <c r="CE79" i="1" l="1"/>
  <c r="CE80" i="1" s="1"/>
  <c r="CE82" i="1" s="1"/>
  <c r="CE84" i="1" s="1"/>
  <c r="CE59" i="1"/>
  <c r="CF72" i="1" s="1"/>
  <c r="CF77" i="1" l="1"/>
  <c r="CF78" i="1" s="1"/>
  <c r="CF65" i="1" s="1"/>
  <c r="CF66" i="1" s="1"/>
  <c r="CF73" i="1"/>
  <c r="CG76" i="1" s="1"/>
  <c r="CF58" i="1"/>
  <c r="CF79" i="1" l="1"/>
  <c r="CF80" i="1" s="1"/>
  <c r="CF82" i="1" s="1"/>
  <c r="CF84" i="1" s="1"/>
  <c r="CF59" i="1"/>
  <c r="CG72" i="1" s="1"/>
  <c r="CG77" i="1" l="1"/>
  <c r="CG78" i="1" s="1"/>
  <c r="CG73" i="1"/>
  <c r="CH76" i="1" s="1"/>
  <c r="CG58" i="1"/>
  <c r="CG65" i="1" l="1"/>
  <c r="CG66" i="1" s="1"/>
  <c r="CG79" i="1"/>
  <c r="CG80" i="1" s="1"/>
  <c r="CG82" i="1" s="1"/>
  <c r="CG84" i="1" s="1"/>
  <c r="CG59" i="1"/>
  <c r="CH72" i="1" s="1"/>
  <c r="CH77" i="1" l="1"/>
  <c r="CH78" i="1" s="1"/>
  <c r="CH65" i="1" s="1"/>
  <c r="CH66" i="1" s="1"/>
  <c r="CH73" i="1"/>
  <c r="CI76" i="1" s="1"/>
  <c r="CH58" i="1"/>
  <c r="CH79" i="1" l="1"/>
  <c r="CH80" i="1" s="1"/>
  <c r="CH82" i="1" s="1"/>
  <c r="CH84" i="1" s="1"/>
  <c r="CH59" i="1"/>
  <c r="CI72" i="1" s="1"/>
  <c r="CI77" i="1" l="1"/>
  <c r="CI78" i="1" s="1"/>
  <c r="CI65" i="1" s="1"/>
  <c r="CI66" i="1" s="1"/>
  <c r="CI73" i="1"/>
  <c r="CJ76" i="1" s="1"/>
  <c r="CI58" i="1"/>
  <c r="CI79" i="1" l="1"/>
  <c r="CI80" i="1" s="1"/>
  <c r="CI82" i="1" s="1"/>
  <c r="CI84" i="1" s="1"/>
  <c r="CI59" i="1"/>
  <c r="CJ72" i="1" s="1"/>
  <c r="CJ77" i="1" l="1"/>
  <c r="CJ78" i="1" s="1"/>
  <c r="CJ65" i="1" s="1"/>
  <c r="CJ66" i="1" s="1"/>
  <c r="CJ73" i="1"/>
  <c r="CK76" i="1" s="1"/>
  <c r="CJ58" i="1"/>
  <c r="CJ79" i="1" l="1"/>
  <c r="CJ80" i="1" s="1"/>
  <c r="CJ82" i="1" s="1"/>
  <c r="CJ84" i="1" s="1"/>
  <c r="CJ59" i="1"/>
  <c r="CK72" i="1" s="1"/>
  <c r="CK77" i="1" l="1"/>
  <c r="CK78" i="1" s="1"/>
  <c r="CK65" i="1" s="1"/>
  <c r="CK66" i="1" s="1"/>
  <c r="CK73" i="1"/>
  <c r="CL76" i="1" s="1"/>
  <c r="CK58" i="1"/>
  <c r="CK79" i="1" l="1"/>
  <c r="CK80" i="1" s="1"/>
  <c r="CK82" i="1" s="1"/>
  <c r="CK84" i="1" s="1"/>
  <c r="CK59" i="1"/>
  <c r="CL72" i="1" s="1"/>
  <c r="CL77" i="1" l="1"/>
  <c r="CL78" i="1" s="1"/>
  <c r="CL65" i="1" s="1"/>
  <c r="CL66" i="1" s="1"/>
  <c r="CL73" i="1"/>
  <c r="CM76" i="1" s="1"/>
  <c r="CL58" i="1"/>
  <c r="CL79" i="1" l="1"/>
  <c r="CL80" i="1" s="1"/>
  <c r="CL82" i="1" s="1"/>
  <c r="CL84" i="1" s="1"/>
  <c r="CL59" i="1"/>
  <c r="CM72" i="1" s="1"/>
  <c r="CM77" i="1" l="1"/>
  <c r="CM78" i="1" s="1"/>
  <c r="CM65" i="1" s="1"/>
  <c r="CM66" i="1" s="1"/>
  <c r="CM73" i="1"/>
  <c r="CN76" i="1" s="1"/>
  <c r="CM58" i="1"/>
  <c r="CM79" i="1" l="1"/>
  <c r="CM80" i="1" s="1"/>
  <c r="CM82" i="1" s="1"/>
  <c r="CM84" i="1" s="1"/>
  <c r="CM59" i="1"/>
  <c r="CN72" i="1" s="1"/>
  <c r="CN77" i="1" l="1"/>
  <c r="CN78" i="1" s="1"/>
  <c r="CN65" i="1" s="1"/>
  <c r="CN66" i="1" s="1"/>
  <c r="CN73" i="1"/>
  <c r="CO76" i="1" s="1"/>
  <c r="CN58" i="1"/>
  <c r="CN79" i="1" l="1"/>
  <c r="CN80" i="1" s="1"/>
  <c r="CN82" i="1" s="1"/>
  <c r="CN84" i="1" s="1"/>
  <c r="CN59" i="1"/>
  <c r="CO72" i="1" s="1"/>
  <c r="CO77" i="1" l="1"/>
  <c r="CO78" i="1" s="1"/>
  <c r="CO65" i="1" s="1"/>
  <c r="CO66" i="1" s="1"/>
  <c r="CO73" i="1"/>
  <c r="CP76" i="1" s="1"/>
  <c r="CO58" i="1"/>
  <c r="CO79" i="1" l="1"/>
  <c r="CO80" i="1" s="1"/>
  <c r="CO82" i="1" s="1"/>
  <c r="CO84" i="1" s="1"/>
  <c r="CO59" i="1"/>
  <c r="CP72" i="1" s="1"/>
  <c r="CP77" i="1" l="1"/>
  <c r="CP78" i="1" s="1"/>
  <c r="CP65" i="1" s="1"/>
  <c r="CP66" i="1" s="1"/>
  <c r="CP73" i="1"/>
  <c r="CQ76" i="1" s="1"/>
  <c r="CP58" i="1"/>
  <c r="CP79" i="1" l="1"/>
  <c r="CP80" i="1" s="1"/>
  <c r="CP82" i="1" s="1"/>
  <c r="CP84" i="1" s="1"/>
  <c r="CP59" i="1"/>
  <c r="CQ72" i="1" s="1"/>
  <c r="CQ77" i="1" l="1"/>
  <c r="CQ78" i="1"/>
  <c r="CQ65" i="1" s="1"/>
  <c r="CQ66" i="1" s="1"/>
  <c r="CQ73" i="1"/>
  <c r="CR76" i="1" s="1"/>
  <c r="CQ58" i="1"/>
  <c r="CQ79" i="1" l="1"/>
  <c r="CQ80" i="1" s="1"/>
  <c r="CQ82" i="1" s="1"/>
  <c r="CQ84" i="1" s="1"/>
  <c r="CQ59" i="1"/>
  <c r="CR72" i="1" s="1"/>
  <c r="CR77" i="1" l="1"/>
  <c r="CR78" i="1" s="1"/>
  <c r="CR65" i="1" s="1"/>
  <c r="CR66" i="1" s="1"/>
  <c r="CR73" i="1"/>
  <c r="CS76" i="1" s="1"/>
  <c r="CR58" i="1"/>
  <c r="CR79" i="1" l="1"/>
  <c r="CR80" i="1" s="1"/>
  <c r="CR82" i="1" s="1"/>
  <c r="CR84" i="1" s="1"/>
  <c r="CR59" i="1"/>
  <c r="CS72" i="1" s="1"/>
  <c r="CS77" i="1" l="1"/>
  <c r="CS78" i="1" s="1"/>
  <c r="CS65" i="1" s="1"/>
  <c r="CS66" i="1" s="1"/>
  <c r="CS73" i="1"/>
  <c r="CT76" i="1" s="1"/>
  <c r="CS58" i="1"/>
  <c r="CS79" i="1" l="1"/>
  <c r="CS80" i="1" s="1"/>
  <c r="CS82" i="1" s="1"/>
  <c r="CS84" i="1" s="1"/>
  <c r="CS59" i="1"/>
  <c r="CT72" i="1" s="1"/>
  <c r="CT77" i="1" l="1"/>
  <c r="CT78" i="1" s="1"/>
  <c r="CT65" i="1" s="1"/>
  <c r="CT66" i="1" s="1"/>
  <c r="CT73" i="1"/>
  <c r="CU76" i="1" s="1"/>
  <c r="CT58" i="1"/>
  <c r="CT79" i="1" l="1"/>
  <c r="CT80" i="1" s="1"/>
  <c r="CT82" i="1" s="1"/>
  <c r="CT84" i="1" s="1"/>
  <c r="CT59" i="1"/>
  <c r="CU72" i="1" s="1"/>
  <c r="CU77" i="1" l="1"/>
  <c r="CU78" i="1" s="1"/>
  <c r="CU65" i="1" s="1"/>
  <c r="CU66" i="1" s="1"/>
  <c r="CU73" i="1"/>
  <c r="CV76" i="1" s="1"/>
  <c r="CU58" i="1"/>
  <c r="CU79" i="1" l="1"/>
  <c r="CU80" i="1" s="1"/>
  <c r="CU82" i="1" s="1"/>
  <c r="CU84" i="1" s="1"/>
  <c r="CU59" i="1"/>
  <c r="CV72" i="1" s="1"/>
  <c r="CV77" i="1" l="1"/>
  <c r="CV78" i="1" s="1"/>
  <c r="CV65" i="1" s="1"/>
  <c r="CV66" i="1" s="1"/>
  <c r="CV73" i="1"/>
  <c r="CW76" i="1" s="1"/>
  <c r="CV58" i="1"/>
  <c r="CV79" i="1" l="1"/>
  <c r="CV80" i="1" s="1"/>
  <c r="CV82" i="1" s="1"/>
  <c r="CV84" i="1" s="1"/>
  <c r="CV59" i="1"/>
  <c r="CW72" i="1" s="1"/>
  <c r="CW77" i="1" l="1"/>
  <c r="CW78" i="1" s="1"/>
  <c r="CW65" i="1" s="1"/>
  <c r="CW66" i="1" s="1"/>
  <c r="CW73" i="1"/>
  <c r="CX76" i="1" s="1"/>
  <c r="CW58" i="1"/>
  <c r="CW79" i="1" l="1"/>
  <c r="CW80" i="1" s="1"/>
  <c r="CW82" i="1" s="1"/>
  <c r="CW84" i="1" s="1"/>
  <c r="CW59" i="1"/>
  <c r="CX72" i="1" s="1"/>
  <c r="CX77" i="1" l="1"/>
  <c r="CX78" i="1" s="1"/>
  <c r="CX65" i="1" s="1"/>
  <c r="CX66" i="1" s="1"/>
  <c r="CX73" i="1"/>
  <c r="CY76" i="1" s="1"/>
  <c r="CX58" i="1"/>
  <c r="CX79" i="1" l="1"/>
  <c r="CX80" i="1" s="1"/>
  <c r="CX82" i="1" s="1"/>
  <c r="CX84" i="1" s="1"/>
  <c r="CX59" i="1"/>
  <c r="CY72" i="1" s="1"/>
  <c r="CY77" i="1" l="1"/>
  <c r="CY78" i="1" s="1"/>
  <c r="CY65" i="1" s="1"/>
  <c r="CY66" i="1" s="1"/>
  <c r="CY73" i="1"/>
  <c r="CZ76" i="1" s="1"/>
  <c r="CY58" i="1"/>
  <c r="CY79" i="1" l="1"/>
  <c r="CY80" i="1" s="1"/>
  <c r="CY82" i="1" s="1"/>
  <c r="CY84" i="1" s="1"/>
  <c r="CY59" i="1"/>
  <c r="CZ72" i="1" s="1"/>
  <c r="CZ77" i="1" l="1"/>
  <c r="CZ78" i="1" s="1"/>
  <c r="CZ65" i="1" s="1"/>
  <c r="CZ66" i="1" s="1"/>
  <c r="CZ73" i="1"/>
  <c r="DA76" i="1" s="1"/>
  <c r="CZ58" i="1"/>
  <c r="CZ79" i="1" l="1"/>
  <c r="CZ80" i="1" s="1"/>
  <c r="CZ82" i="1" s="1"/>
  <c r="CZ84" i="1" s="1"/>
  <c r="CZ59" i="1"/>
  <c r="DA72" i="1" s="1"/>
  <c r="DA77" i="1" l="1"/>
  <c r="DA78" i="1" s="1"/>
  <c r="DA65" i="1" s="1"/>
  <c r="DA66" i="1" s="1"/>
  <c r="DA73" i="1"/>
  <c r="DB76" i="1" s="1"/>
  <c r="DA58" i="1"/>
  <c r="DA79" i="1" l="1"/>
  <c r="DA80" i="1" s="1"/>
  <c r="DA82" i="1" s="1"/>
  <c r="DA84" i="1" s="1"/>
  <c r="DA59" i="1"/>
  <c r="DB72" i="1" s="1"/>
  <c r="DB77" i="1" l="1"/>
  <c r="DB78" i="1" s="1"/>
  <c r="DB65" i="1" s="1"/>
  <c r="DB66" i="1" s="1"/>
  <c r="DB73" i="1"/>
  <c r="DC76" i="1" s="1"/>
  <c r="DB58" i="1"/>
  <c r="DB79" i="1" l="1"/>
  <c r="DB80" i="1" s="1"/>
  <c r="DB82" i="1" s="1"/>
  <c r="DB84" i="1" s="1"/>
  <c r="DB59" i="1"/>
  <c r="DC72" i="1" s="1"/>
  <c r="DC77" i="1" l="1"/>
  <c r="DC78" i="1" s="1"/>
  <c r="DC65" i="1" s="1"/>
  <c r="DC66" i="1" s="1"/>
  <c r="DC73" i="1"/>
  <c r="DD76" i="1" s="1"/>
  <c r="DC58" i="1"/>
  <c r="DC79" i="1" l="1"/>
  <c r="DC80" i="1" s="1"/>
  <c r="DC82" i="1" s="1"/>
  <c r="DC84" i="1" s="1"/>
  <c r="DC59" i="1"/>
  <c r="DD72" i="1" s="1"/>
  <c r="DD77" i="1" l="1"/>
  <c r="DD78" i="1" s="1"/>
  <c r="DD65" i="1" s="1"/>
  <c r="DD66" i="1" s="1"/>
  <c r="DD73" i="1"/>
  <c r="DE76" i="1" s="1"/>
  <c r="DD58" i="1"/>
  <c r="DD79" i="1" l="1"/>
  <c r="DD80" i="1" s="1"/>
  <c r="DD82" i="1" s="1"/>
  <c r="DD84" i="1" s="1"/>
  <c r="DD59" i="1"/>
  <c r="DE72" i="1" s="1"/>
  <c r="DE77" i="1" l="1"/>
  <c r="DE78" i="1" s="1"/>
  <c r="DE65" i="1" s="1"/>
  <c r="DE66" i="1" s="1"/>
  <c r="DE73" i="1"/>
  <c r="DF76" i="1" s="1"/>
  <c r="DE58" i="1"/>
  <c r="DE79" i="1" l="1"/>
  <c r="DE80" i="1" s="1"/>
  <c r="DE82" i="1" s="1"/>
  <c r="DE84" i="1" s="1"/>
  <c r="DE59" i="1"/>
  <c r="DF72" i="1" s="1"/>
  <c r="DF77" i="1" l="1"/>
  <c r="DF78" i="1" s="1"/>
  <c r="DF65" i="1" s="1"/>
  <c r="DF66" i="1" s="1"/>
  <c r="DF73" i="1"/>
  <c r="DG76" i="1" s="1"/>
  <c r="DF58" i="1"/>
  <c r="DF79" i="1" l="1"/>
  <c r="DF80" i="1" s="1"/>
  <c r="DF82" i="1" s="1"/>
  <c r="DF84" i="1" s="1"/>
  <c r="DF59" i="1"/>
  <c r="DG72" i="1" s="1"/>
  <c r="DG77" i="1" l="1"/>
  <c r="DG78" i="1" s="1"/>
  <c r="DG65" i="1" s="1"/>
  <c r="DG66" i="1" s="1"/>
  <c r="DG73" i="1"/>
  <c r="DH76" i="1" s="1"/>
  <c r="DG58" i="1"/>
  <c r="DG79" i="1" l="1"/>
  <c r="DG80" i="1" s="1"/>
  <c r="DG82" i="1" s="1"/>
  <c r="DG84" i="1" s="1"/>
  <c r="DG59" i="1"/>
  <c r="DH72" i="1" s="1"/>
  <c r="DH77" i="1" l="1"/>
  <c r="DH78" i="1" s="1"/>
  <c r="DH65" i="1" s="1"/>
  <c r="DH66" i="1" s="1"/>
  <c r="DH73" i="1"/>
  <c r="DI76" i="1" s="1"/>
  <c r="DH58" i="1"/>
  <c r="DH79" i="1" l="1"/>
  <c r="DH80" i="1" s="1"/>
  <c r="DH82" i="1" s="1"/>
  <c r="DH84" i="1" s="1"/>
  <c r="DH59" i="1"/>
  <c r="DI72" i="1" s="1"/>
  <c r="DI77" i="1" l="1"/>
  <c r="DI78" i="1" s="1"/>
  <c r="DI65" i="1" s="1"/>
  <c r="DI66" i="1" s="1"/>
  <c r="DI73" i="1"/>
  <c r="DJ76" i="1" s="1"/>
  <c r="DI58" i="1"/>
  <c r="DI79" i="1" l="1"/>
  <c r="DI80" i="1" s="1"/>
  <c r="DI82" i="1" s="1"/>
  <c r="DI84" i="1" s="1"/>
  <c r="DI59" i="1"/>
  <c r="DJ72" i="1" s="1"/>
  <c r="DJ77" i="1" l="1"/>
  <c r="DJ78" i="1" s="1"/>
  <c r="DJ65" i="1" s="1"/>
  <c r="DJ66" i="1" s="1"/>
  <c r="DJ73" i="1"/>
  <c r="DK76" i="1" s="1"/>
  <c r="DJ58" i="1"/>
  <c r="DJ79" i="1" l="1"/>
  <c r="DJ80" i="1" s="1"/>
  <c r="DJ82" i="1" s="1"/>
  <c r="DJ84" i="1" s="1"/>
  <c r="DJ59" i="1"/>
  <c r="DK72" i="1" s="1"/>
  <c r="DK77" i="1" l="1"/>
  <c r="DK78" i="1" s="1"/>
  <c r="DK65" i="1" s="1"/>
  <c r="DK66" i="1" s="1"/>
  <c r="DK73" i="1"/>
  <c r="DL76" i="1" s="1"/>
  <c r="DK58" i="1"/>
  <c r="DK79" i="1" l="1"/>
  <c r="DK80" i="1" s="1"/>
  <c r="DK82" i="1" s="1"/>
  <c r="DK84" i="1" s="1"/>
  <c r="DK59" i="1"/>
  <c r="DL72" i="1" s="1"/>
  <c r="DL77" i="1" l="1"/>
  <c r="DL78" i="1" s="1"/>
  <c r="DL65" i="1" s="1"/>
  <c r="DL66" i="1" s="1"/>
  <c r="DL73" i="1"/>
  <c r="DM76" i="1" s="1"/>
  <c r="DL58" i="1"/>
  <c r="DL79" i="1" l="1"/>
  <c r="DL80" i="1" s="1"/>
  <c r="DL82" i="1" s="1"/>
  <c r="DL84" i="1" s="1"/>
  <c r="DL59" i="1"/>
  <c r="DM72" i="1" s="1"/>
  <c r="DM77" i="1" l="1"/>
  <c r="DM78" i="1" s="1"/>
  <c r="DM65" i="1" s="1"/>
  <c r="DM66" i="1" s="1"/>
  <c r="DM73" i="1"/>
  <c r="DN76" i="1" s="1"/>
  <c r="DM58" i="1"/>
  <c r="DM79" i="1" l="1"/>
  <c r="DM80" i="1" s="1"/>
  <c r="DM82" i="1" s="1"/>
  <c r="DM84" i="1" s="1"/>
  <c r="DM59" i="1"/>
  <c r="DN72" i="1" s="1"/>
  <c r="DN77" i="1" l="1"/>
  <c r="DN78" i="1" s="1"/>
  <c r="DN65" i="1" s="1"/>
  <c r="DN66" i="1" s="1"/>
  <c r="DN73" i="1"/>
  <c r="DO76" i="1" s="1"/>
  <c r="DN58" i="1"/>
  <c r="DN79" i="1" l="1"/>
  <c r="DN80" i="1" s="1"/>
  <c r="DN82" i="1" s="1"/>
  <c r="DN84" i="1" s="1"/>
  <c r="DN59" i="1"/>
  <c r="DO72" i="1" s="1"/>
  <c r="DO77" i="1" l="1"/>
  <c r="DO78" i="1" s="1"/>
  <c r="DO65" i="1" s="1"/>
  <c r="DO66" i="1" s="1"/>
  <c r="DO73" i="1"/>
  <c r="DP76" i="1" s="1"/>
  <c r="DO58" i="1"/>
  <c r="DO79" i="1" l="1"/>
  <c r="DO80" i="1" s="1"/>
  <c r="DO82" i="1" s="1"/>
  <c r="DO84" i="1" s="1"/>
  <c r="DO59" i="1"/>
  <c r="DP72" i="1" s="1"/>
  <c r="DP77" i="1" l="1"/>
  <c r="DP78" i="1" s="1"/>
  <c r="DP65" i="1" s="1"/>
  <c r="DP66" i="1" s="1"/>
  <c r="DP73" i="1"/>
  <c r="DQ76" i="1" s="1"/>
  <c r="DP58" i="1"/>
  <c r="DP79" i="1" l="1"/>
  <c r="DP80" i="1" s="1"/>
  <c r="DP82" i="1" s="1"/>
  <c r="DP84" i="1" s="1"/>
  <c r="DP59" i="1"/>
  <c r="DQ72" i="1" s="1"/>
  <c r="DQ77" i="1" l="1"/>
  <c r="DQ78" i="1" s="1"/>
  <c r="DQ65" i="1" s="1"/>
  <c r="DQ66" i="1" s="1"/>
  <c r="DQ73" i="1"/>
  <c r="DR76" i="1" s="1"/>
  <c r="DQ58" i="1"/>
  <c r="DQ79" i="1" l="1"/>
  <c r="DQ80" i="1" s="1"/>
  <c r="DQ82" i="1" s="1"/>
  <c r="DQ84" i="1" s="1"/>
  <c r="DQ59" i="1"/>
  <c r="DR72" i="1" s="1"/>
  <c r="DR77" i="1" l="1"/>
  <c r="DR78" i="1" s="1"/>
  <c r="DR65" i="1" s="1"/>
  <c r="DR66" i="1" s="1"/>
  <c r="DR73" i="1"/>
  <c r="DS76" i="1" s="1"/>
  <c r="DR58" i="1"/>
  <c r="DR79" i="1" l="1"/>
  <c r="DR80" i="1" s="1"/>
  <c r="DR82" i="1" s="1"/>
  <c r="DR84" i="1" s="1"/>
  <c r="DR59" i="1"/>
  <c r="DS58" i="1" l="1"/>
  <c r="DS59" i="1" s="1"/>
  <c r="DS72" i="1"/>
  <c r="DS73" i="1" l="1"/>
  <c r="DT76" i="1" s="1"/>
  <c r="DT72" i="1" s="1"/>
  <c r="DS77" i="1"/>
  <c r="DS78" i="1" s="1"/>
  <c r="DS65" i="1" s="1"/>
  <c r="DS66" i="1" s="1"/>
  <c r="DT73" i="1" l="1"/>
  <c r="DU76" i="1" s="1"/>
  <c r="DS79" i="1"/>
  <c r="DS80" i="1" s="1"/>
  <c r="DS82" i="1" s="1"/>
  <c r="DS84" i="1" s="1"/>
  <c r="DT77" i="1"/>
  <c r="DT78" i="1" s="1"/>
  <c r="DT65" i="1" s="1"/>
  <c r="DT66" i="1" s="1"/>
  <c r="DT58" i="1"/>
  <c r="DT79" i="1" l="1"/>
  <c r="DT80" i="1" s="1"/>
  <c r="DT82" i="1" s="1"/>
  <c r="DT84" i="1" s="1"/>
  <c r="DT59" i="1"/>
  <c r="DU58" i="1" l="1"/>
  <c r="DU72" i="1"/>
  <c r="DU77" i="1" l="1"/>
  <c r="DU73" i="1"/>
  <c r="DV76" i="1" s="1"/>
  <c r="DU59" i="1"/>
  <c r="DV58" i="1" l="1"/>
  <c r="DV59" i="1" s="1"/>
  <c r="DV72" i="1"/>
  <c r="DU78" i="1"/>
  <c r="DV77" i="1" l="1"/>
  <c r="DU65" i="1"/>
  <c r="DU66" i="1" s="1"/>
  <c r="DV73" i="1" s="1"/>
  <c r="DU79" i="1"/>
  <c r="DU80" i="1" s="1"/>
  <c r="DU82" i="1" s="1"/>
  <c r="DU84" i="1" s="1"/>
  <c r="DW76" i="1" l="1"/>
  <c r="DW58" i="1" s="1"/>
  <c r="DW59" i="1" s="1"/>
  <c r="DV78" i="1"/>
  <c r="DV65" i="1"/>
  <c r="DV66" i="1" s="1"/>
  <c r="DW77" i="1"/>
  <c r="DW72" i="1" l="1"/>
  <c r="DW73" i="1" s="1"/>
  <c r="DV79" i="1"/>
  <c r="DV80" i="1" s="1"/>
  <c r="DV82" i="1" s="1"/>
  <c r="DV84" i="1" s="1"/>
  <c r="DW78" i="1"/>
  <c r="DW79" i="1" s="1"/>
  <c r="DW80" i="1" s="1"/>
  <c r="DW65" i="1"/>
  <c r="DW66" i="1" s="1"/>
  <c r="DX76" i="1" l="1"/>
  <c r="DX72" i="1" s="1"/>
  <c r="DX73" i="1" s="1"/>
  <c r="DW82" i="1"/>
  <c r="DW84" i="1" s="1"/>
  <c r="DX58" i="1"/>
  <c r="DX59" i="1" s="1"/>
  <c r="DX77" i="1" l="1"/>
  <c r="DY76" i="1"/>
  <c r="DY58" i="1" s="1"/>
  <c r="DX78" i="1"/>
  <c r="DY72" i="1" l="1"/>
  <c r="DX65" i="1"/>
  <c r="DX66" i="1" s="1"/>
  <c r="DX79" i="1"/>
  <c r="DX80" i="1" s="1"/>
  <c r="DX82" i="1" s="1"/>
  <c r="DX84" i="1" s="1"/>
  <c r="DY77" i="1"/>
  <c r="DY59" i="1"/>
  <c r="DY73" i="1" l="1"/>
  <c r="DZ76" i="1" s="1"/>
  <c r="DZ58" i="1"/>
  <c r="DZ72" i="1"/>
  <c r="DY78" i="1"/>
  <c r="DY65" i="1" l="1"/>
  <c r="DY66" i="1" s="1"/>
  <c r="DZ73" i="1" s="1"/>
  <c r="DY79" i="1"/>
  <c r="DY80" i="1" s="1"/>
  <c r="DY82" i="1" s="1"/>
  <c r="DY84" i="1" s="1"/>
  <c r="DZ77" i="1"/>
  <c r="DZ59" i="1"/>
  <c r="EA76" i="1" l="1"/>
  <c r="EA72" i="1" s="1"/>
  <c r="EA58" i="1"/>
  <c r="DZ78" i="1"/>
  <c r="EA77" i="1" l="1"/>
  <c r="DZ65" i="1"/>
  <c r="DZ66" i="1" s="1"/>
  <c r="EA73" i="1" s="1"/>
  <c r="EB76" i="1" s="1"/>
  <c r="EA59" i="1"/>
  <c r="DZ79" i="1"/>
  <c r="DZ80" i="1" s="1"/>
  <c r="DZ82" i="1" s="1"/>
  <c r="DZ84" i="1" s="1"/>
  <c r="EA78" i="1" l="1"/>
  <c r="EA79" i="1" s="1"/>
  <c r="EA80" i="1" s="1"/>
  <c r="EB72" i="1"/>
  <c r="EA65" i="1" l="1"/>
  <c r="EA66" i="1" s="1"/>
  <c r="EB73" i="1" s="1"/>
  <c r="EC76" i="1" s="1"/>
  <c r="EA82" i="1"/>
  <c r="EA84" i="1" s="1"/>
  <c r="EB58" i="1"/>
  <c r="EB77" i="1"/>
  <c r="EB78" i="1" l="1"/>
  <c r="EB59" i="1"/>
  <c r="EB65" i="1" l="1"/>
  <c r="EB66" i="1" s="1"/>
  <c r="EB79" i="1"/>
  <c r="EB80" i="1" s="1"/>
  <c r="EB82" i="1" s="1"/>
  <c r="EB84" i="1" s="1"/>
  <c r="EC58" i="1"/>
  <c r="EC72" i="1"/>
  <c r="EC59" i="1" l="1"/>
  <c r="EC77" i="1"/>
  <c r="EC73" i="1"/>
  <c r="ED76" i="1" s="1"/>
  <c r="EC78" i="1" l="1"/>
  <c r="ED58" i="1"/>
  <c r="ED72" i="1"/>
  <c r="EC65" i="1" l="1"/>
  <c r="EC66" i="1" s="1"/>
  <c r="ED73" i="1" s="1"/>
  <c r="EE76" i="1" s="1"/>
  <c r="ED59" i="1"/>
  <c r="ED77" i="1"/>
  <c r="EC79" i="1"/>
  <c r="EC80" i="1" s="1"/>
  <c r="EC82" i="1" s="1"/>
  <c r="EC84" i="1" s="1"/>
  <c r="ED78" i="1" l="1"/>
  <c r="EE72" i="1"/>
  <c r="ED65" i="1" l="1"/>
  <c r="ED66" i="1" s="1"/>
  <c r="EE73" i="1" s="1"/>
  <c r="EF76" i="1" s="1"/>
  <c r="EE77" i="1"/>
  <c r="ED79" i="1"/>
  <c r="ED80" i="1" s="1"/>
  <c r="ED82" i="1" s="1"/>
  <c r="ED84" i="1" s="1"/>
  <c r="EE58" i="1"/>
  <c r="EE59" i="1" l="1"/>
  <c r="EE78" i="1"/>
  <c r="EE65" i="1" l="1"/>
  <c r="EE66" i="1" s="1"/>
  <c r="EE79" i="1"/>
  <c r="EE80" i="1" s="1"/>
  <c r="EE82" i="1" s="1"/>
  <c r="EE84" i="1" s="1"/>
  <c r="EF58" i="1"/>
  <c r="D63" i="1" s="1"/>
  <c r="EF72" i="1"/>
  <c r="D49" i="1" s="1"/>
  <c r="EF77" i="1" l="1"/>
  <c r="EF59" i="1"/>
  <c r="EF73" i="1"/>
  <c r="N73" i="1" s="1"/>
  <c r="E50" i="1" s="1"/>
  <c r="N59" i="1" l="1"/>
  <c r="EF78" i="1"/>
  <c r="EF79" i="1" s="1"/>
  <c r="EF80" i="1" s="1"/>
  <c r="E64" i="1" l="1"/>
  <c r="EF65" i="1"/>
  <c r="EF82" i="1"/>
  <c r="EF66" i="1" l="1"/>
  <c r="N66" i="1" s="1"/>
  <c r="D56" i="1"/>
  <c r="EF84" i="1"/>
  <c r="G73" i="1" s="1"/>
  <c r="G71" i="1"/>
  <c r="E57" i="1" l="1"/>
  <c r="E66" i="1" s="1"/>
  <c r="N82" i="1"/>
  <c r="G70" i="1" l="1"/>
  <c r="J77"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Mark Morgan</author>
  </authors>
  <commentList>
    <comment ref="Q11" authorId="0" shapeId="0" xr:uid="{3AAB9957-56BE-417F-8BFE-BAC4B9AE9B9B}">
      <text>
        <r>
          <rPr>
            <b/>
            <sz val="11"/>
            <color indexed="81"/>
            <rFont val="Tahoma"/>
            <family val="2"/>
          </rPr>
          <t>Mark Morgan:</t>
        </r>
        <r>
          <rPr>
            <sz val="11"/>
            <color indexed="81"/>
            <rFont val="Tahoma"/>
            <family val="2"/>
          </rPr>
          <t xml:space="preserve">
• IFERROR – Sometimes dealing with dates can give you #ERROR #VALUE or some other scary looking result that should not be that big of a deal…but to excel it is. E.g. I use DATEDIF but my starting date is before my end date, understandable that it should be an error but I am aware of it and don’t want it to show. We use this formula to stop these roadblocks from happening. Be very careful with the use of this formula and don’t go throwing it around as it can very easily hide mistakes on you and make it very tough to source them. You can see my use of the formula in cell Q12:EF12.</t>
        </r>
      </text>
    </comment>
    <comment ref="I28" authorId="0" shapeId="0" xr:uid="{957EC699-DE00-4194-BAAB-088B4053C862}">
      <text>
        <r>
          <rPr>
            <b/>
            <sz val="11"/>
            <color indexed="81"/>
            <rFont val="Tahoma"/>
            <family val="2"/>
          </rPr>
          <t>Mark Morgan:</t>
        </r>
        <r>
          <rPr>
            <sz val="11"/>
            <color indexed="81"/>
            <rFont val="Tahoma"/>
            <family val="2"/>
          </rPr>
          <t xml:space="preserve">
• INDEX/MATCH – Equivalent to H/VLOOKUP but a bit more forgiving. These functions mixed can help you identify a data point in an array given a specific input. In cell I28 I wanted to find what is the rent roll on PC, that also factors in rental growth, that is only identifiable from the cash flow. I INDEX the array of rental income and match the rental term to that of the first time a 1 appears to help me do this.</t>
        </r>
      </text>
    </comment>
  </commentList>
</comments>
</file>

<file path=xl/sharedStrings.xml><?xml version="1.0" encoding="utf-8"?>
<sst xmlns="http://schemas.openxmlformats.org/spreadsheetml/2006/main" count="156" uniqueCount="114">
  <si>
    <t>Blue = Input</t>
  </si>
  <si>
    <t>Black = Output/Calculation</t>
  </si>
  <si>
    <t>Purchase Price</t>
  </si>
  <si>
    <t>Legend</t>
  </si>
  <si>
    <t>Purchase Costs</t>
  </si>
  <si>
    <t>Costs</t>
  </si>
  <si>
    <t>Accomodation Schedule</t>
  </si>
  <si>
    <t># units</t>
  </si>
  <si>
    <t>Apartment Type</t>
  </si>
  <si>
    <t>Rent p/m</t>
  </si>
  <si>
    <t>Studio</t>
  </si>
  <si>
    <t>1 Bed Apart.</t>
  </si>
  <si>
    <t>3 Bed Apart.</t>
  </si>
  <si>
    <t>2 Bed Apart.</t>
  </si>
  <si>
    <t>Build Costs</t>
  </si>
  <si>
    <t>Square foot</t>
  </si>
  <si>
    <t>Total Purchase Cost</t>
  </si>
  <si>
    <t>Total Build Cost</t>
  </si>
  <si>
    <t>Build program</t>
  </si>
  <si>
    <t>Management Cost</t>
  </si>
  <si>
    <t>NOI p/a</t>
  </si>
  <si>
    <t>Years held after PC</t>
  </si>
  <si>
    <t>Operational Income</t>
  </si>
  <si>
    <t>Total Income from Operations</t>
  </si>
  <si>
    <t>Net Yield to Dispose</t>
  </si>
  <si>
    <t>Sale price</t>
  </si>
  <si>
    <t>Net Sale</t>
  </si>
  <si>
    <t>Disposal/Sale</t>
  </si>
  <si>
    <t>Rental Income</t>
  </si>
  <si>
    <t>Sale</t>
  </si>
  <si>
    <t>Total</t>
  </si>
  <si>
    <t>Sqft NIA</t>
  </si>
  <si>
    <t>Build GIA</t>
  </si>
  <si>
    <t>Hard Build cost psf</t>
  </si>
  <si>
    <t>Soft Build Costs</t>
  </si>
  <si>
    <t>Stamp Duty</t>
  </si>
  <si>
    <t>Legal</t>
  </si>
  <si>
    <t>Due Diligence</t>
  </si>
  <si>
    <t>Construction Finance</t>
  </si>
  <si>
    <t>Loan To Cost</t>
  </si>
  <si>
    <t>Interest</t>
  </si>
  <si>
    <t>Loan Pre-Interest Reserve</t>
  </si>
  <si>
    <t>Analysis Start Date</t>
  </si>
  <si>
    <t>Investment Finance</t>
  </si>
  <si>
    <t>Loan to value</t>
  </si>
  <si>
    <t>Amortisation</t>
  </si>
  <si>
    <t>Interest payment p/a</t>
  </si>
  <si>
    <t>Capital payment p/a</t>
  </si>
  <si>
    <t>Stabilised NOI</t>
  </si>
  <si>
    <t>DSCR</t>
  </si>
  <si>
    <t>Hard Build Costs</t>
  </si>
  <si>
    <t>Build Start Date</t>
  </si>
  <si>
    <t>PC</t>
  </si>
  <si>
    <t>Sale Date</t>
  </si>
  <si>
    <t>Sales Cost</t>
  </si>
  <si>
    <t>Cash flow before finance</t>
  </si>
  <si>
    <t>Investment Finance Drawdown</t>
  </si>
  <si>
    <t>Beginning Balance</t>
  </si>
  <si>
    <t>Payment</t>
  </si>
  <si>
    <t>Capital Payment</t>
  </si>
  <si>
    <t>Ending Balance</t>
  </si>
  <si>
    <t>Construction Draw Schedule</t>
  </si>
  <si>
    <t>Equity Schedule</t>
  </si>
  <si>
    <t>Equity Funded</t>
  </si>
  <si>
    <t>Remaining Balance</t>
  </si>
  <si>
    <t>Cumulative Balance</t>
  </si>
  <si>
    <t>Debt Funded</t>
  </si>
  <si>
    <t>Capitalised Interest</t>
  </si>
  <si>
    <t>Revenue</t>
  </si>
  <si>
    <t>Cash Flow after Investment Finance</t>
  </si>
  <si>
    <t>Cash flow after finance</t>
  </si>
  <si>
    <t>Cumulative cash flow</t>
  </si>
  <si>
    <t>Loan Post-Interest Reserve</t>
  </si>
  <si>
    <t>Loan Cost</t>
  </si>
  <si>
    <t>Total Project Cost</t>
  </si>
  <si>
    <t>Results</t>
  </si>
  <si>
    <t>Profit</t>
  </si>
  <si>
    <t>IRR</t>
  </si>
  <si>
    <t>Unlevered IRR</t>
  </si>
  <si>
    <t>Total Project Income</t>
  </si>
  <si>
    <t>Required Equity</t>
  </si>
  <si>
    <t>Equity Multiple</t>
  </si>
  <si>
    <t>Constrction Cost S-Curve</t>
  </si>
  <si>
    <t>Max Z</t>
  </si>
  <si>
    <t>Mean</t>
  </si>
  <si>
    <t>Standard Deviation</t>
  </si>
  <si>
    <t>Accomodation Schedule (Part V)</t>
  </si>
  <si>
    <t>Cap value psft</t>
  </si>
  <si>
    <t>Discount on rent</t>
  </si>
  <si>
    <t>Part V Sale</t>
  </si>
  <si>
    <t>Month</t>
  </si>
  <si>
    <t>Senior Debt</t>
  </si>
  <si>
    <t>Mezzanine Debt</t>
  </si>
  <si>
    <t>Bridge Debt</t>
  </si>
  <si>
    <t>Bridge Debt Schedule</t>
  </si>
  <si>
    <t>Mezzanine Debt Schedule</t>
  </si>
  <si>
    <t>Senior Debt Schedule</t>
  </si>
  <si>
    <t>Revenue post senior</t>
  </si>
  <si>
    <t>Revenue post mezz</t>
  </si>
  <si>
    <t>Bridge debt payback</t>
  </si>
  <si>
    <t>Mezz debt payback</t>
  </si>
  <si>
    <t>Senior debt payback</t>
  </si>
  <si>
    <t>Year</t>
  </si>
  <si>
    <t>Rental Growth</t>
  </si>
  <si>
    <t>Rental Term</t>
  </si>
  <si>
    <t>Actual Rent</t>
  </si>
  <si>
    <t>Rental Growth p/a</t>
  </si>
  <si>
    <t>Lease with Council</t>
  </si>
  <si>
    <t>Initial Rental Income p/a</t>
  </si>
  <si>
    <t>Part V Method of Disposal</t>
  </si>
  <si>
    <t>Rental Income on PC</t>
  </si>
  <si>
    <t>APPRAISAL</t>
  </si>
  <si>
    <t>CASH FLOW</t>
  </si>
  <si>
    <t>New to Level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</si>
</sst>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Red]\-#,##0\ "/>
    <numFmt numFmtId="165" formatCode="#,###&quot; years&quot;"/>
    <numFmt numFmtId="166" formatCode="#,##0.00_ ;[Red]\-#,##0.00\ "/>
    <numFmt numFmtId="167" formatCode="#,###&quot; months&quot;"/>
  </numFmts>
  <fonts count="15"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1"/>
      <color rgb="FF0070C0"/>
      <name val="Calibri"/>
      <family val="2"/>
      <scheme val="minor"/>
    </font>
    <font>
      <b/>
      <sz val="11"/>
      <color rgb="FFFF0000"/>
      <name val="Calibri"/>
      <family val="2"/>
      <scheme val="minor"/>
    </font>
    <font>
      <sz val="11"/>
      <color theme="4"/>
      <name val="Calibri"/>
      <family val="2"/>
      <scheme val="minor"/>
    </font>
    <font>
      <b/>
      <sz val="14"/>
      <color theme="0"/>
      <name val="Calibri"/>
      <family val="2"/>
      <scheme val="minor"/>
    </font>
    <font>
      <sz val="11"/>
      <name val="Calibri"/>
      <family val="2"/>
      <scheme val="minor"/>
    </font>
    <font>
      <b/>
      <i/>
      <sz val="14"/>
      <color rgb="FFFF0000"/>
      <name val="Calibri"/>
      <family val="2"/>
      <scheme val="minor"/>
    </font>
    <font>
      <b/>
      <sz val="11"/>
      <name val="Calibri"/>
      <family val="2"/>
      <scheme val="minor"/>
    </font>
    <font>
      <b/>
      <sz val="11"/>
      <color rgb="FF0070C0"/>
      <name val="Calibri"/>
      <family val="2"/>
      <scheme val="minor"/>
    </font>
    <font>
      <b/>
      <sz val="12"/>
      <color rgb="FFFF0000"/>
      <name val="Calibri"/>
      <family val="2"/>
      <scheme val="minor"/>
    </font>
    <font>
      <b/>
      <sz val="11"/>
      <color indexed="81"/>
      <name val="Tahoma"/>
      <family val="2"/>
    </font>
    <font>
      <sz val="11"/>
      <color indexed="81"/>
      <name val="Tahoma"/>
      <family val="2"/>
    </font>
  </fonts>
  <fills count="6">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2"/>
        <bgColor indexed="64"/>
      </patternFill>
    </fill>
    <fill>
      <patternFill patternType="solid">
        <fgColor theme="6" tint="0.39997558519241921"/>
        <bgColor indexed="64"/>
      </patternFill>
    </fill>
  </fills>
  <borders count="11">
    <border>
      <left/>
      <right/>
      <top/>
      <bottom/>
      <diagonal/>
    </border>
    <border>
      <left/>
      <right/>
      <top/>
      <bottom style="double">
        <color indexed="64"/>
      </bottom>
      <diagonal/>
    </border>
    <border>
      <left/>
      <right style="thin">
        <color indexed="64"/>
      </right>
      <top/>
      <bottom/>
      <diagonal/>
    </border>
    <border>
      <left/>
      <right style="thin">
        <color indexed="64"/>
      </right>
      <top/>
      <bottom style="double">
        <color indexed="64"/>
      </bottom>
      <diagonal/>
    </border>
    <border>
      <left/>
      <right/>
      <top/>
      <bottom style="thin">
        <color indexed="64"/>
      </bottom>
      <diagonal/>
    </border>
    <border>
      <left/>
      <right/>
      <top style="thin">
        <color indexed="64"/>
      </top>
      <bottom style="double">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s>
  <cellStyleXfs count="2">
    <xf numFmtId="0" fontId="0" fillId="0" borderId="0"/>
    <xf numFmtId="9" fontId="1" fillId="0" borderId="0" applyFont="0" applyFill="0" applyBorder="0" applyAlignment="0" applyProtection="0"/>
  </cellStyleXfs>
  <cellXfs count="71">
    <xf numFmtId="0" fontId="0" fillId="0" borderId="0" xfId="0"/>
    <xf numFmtId="164" fontId="0" fillId="0" borderId="0" xfId="0" applyNumberFormat="1"/>
    <xf numFmtId="164" fontId="0" fillId="2" borderId="0" xfId="0" applyNumberFormat="1" applyFill="1"/>
    <xf numFmtId="164" fontId="4" fillId="2" borderId="0" xfId="0" applyNumberFormat="1" applyFont="1" applyFill="1"/>
    <xf numFmtId="164" fontId="0" fillId="2" borderId="0" xfId="0" applyNumberFormat="1" applyFill="1" applyBorder="1"/>
    <xf numFmtId="164" fontId="4" fillId="2" borderId="0" xfId="0" applyNumberFormat="1" applyFont="1" applyFill="1" applyBorder="1"/>
    <xf numFmtId="164" fontId="0" fillId="2" borderId="1" xfId="0" applyNumberFormat="1" applyFill="1" applyBorder="1"/>
    <xf numFmtId="164" fontId="3" fillId="3" borderId="1" xfId="0" applyNumberFormat="1" applyFont="1" applyFill="1" applyBorder="1"/>
    <xf numFmtId="164" fontId="7" fillId="3" borderId="1" xfId="0" applyNumberFormat="1" applyFont="1" applyFill="1" applyBorder="1"/>
    <xf numFmtId="164" fontId="3" fillId="3" borderId="3" xfId="0" applyNumberFormat="1" applyFont="1" applyFill="1" applyBorder="1"/>
    <xf numFmtId="164" fontId="0" fillId="2" borderId="2" xfId="0" applyNumberFormat="1" applyFill="1" applyBorder="1"/>
    <xf numFmtId="164" fontId="9" fillId="2" borderId="0" xfId="0" applyNumberFormat="1" applyFont="1" applyFill="1"/>
    <xf numFmtId="164" fontId="2" fillId="2" borderId="0" xfId="0" applyNumberFormat="1" applyFont="1" applyFill="1"/>
    <xf numFmtId="164" fontId="2" fillId="2" borderId="0" xfId="0" applyNumberFormat="1" applyFont="1" applyFill="1" applyAlignment="1">
      <alignment horizontal="right"/>
    </xf>
    <xf numFmtId="164" fontId="2" fillId="2" borderId="2" xfId="0" applyNumberFormat="1" applyFont="1" applyFill="1" applyBorder="1" applyAlignment="1">
      <alignment horizontal="right"/>
    </xf>
    <xf numFmtId="164" fontId="6" fillId="2" borderId="2" xfId="0" applyNumberFormat="1" applyFont="1" applyFill="1" applyBorder="1"/>
    <xf numFmtId="10" fontId="4" fillId="2" borderId="0" xfId="1" applyNumberFormat="1" applyFont="1" applyFill="1"/>
    <xf numFmtId="164" fontId="8" fillId="2" borderId="1" xfId="0" applyNumberFormat="1" applyFont="1" applyFill="1" applyBorder="1"/>
    <xf numFmtId="164" fontId="8" fillId="2" borderId="0" xfId="0" applyNumberFormat="1" applyFont="1" applyFill="1"/>
    <xf numFmtId="164" fontId="4" fillId="2" borderId="1" xfId="0" applyNumberFormat="1" applyFont="1" applyFill="1" applyBorder="1"/>
    <xf numFmtId="164" fontId="2" fillId="2" borderId="1" xfId="0" applyNumberFormat="1" applyFont="1" applyFill="1" applyBorder="1"/>
    <xf numFmtId="10" fontId="0" fillId="2" borderId="0" xfId="1" applyNumberFormat="1" applyFont="1" applyFill="1"/>
    <xf numFmtId="164" fontId="2" fillId="2" borderId="0" xfId="0" applyNumberFormat="1" applyFont="1" applyFill="1" applyBorder="1"/>
    <xf numFmtId="164" fontId="0" fillId="0" borderId="0" xfId="0" applyNumberFormat="1" applyFill="1" applyBorder="1"/>
    <xf numFmtId="164" fontId="3" fillId="0" borderId="0" xfId="0" applyNumberFormat="1" applyFont="1" applyFill="1" applyBorder="1"/>
    <xf numFmtId="164" fontId="10" fillId="2" borderId="0" xfId="0" applyNumberFormat="1" applyFont="1" applyFill="1"/>
    <xf numFmtId="10" fontId="4" fillId="2" borderId="0" xfId="1" applyNumberFormat="1" applyFont="1" applyFill="1" applyBorder="1"/>
    <xf numFmtId="164" fontId="0" fillId="2" borderId="0" xfId="0" applyNumberFormat="1" applyFont="1" applyFill="1" applyBorder="1"/>
    <xf numFmtId="164" fontId="0" fillId="2" borderId="1" xfId="0" applyNumberFormat="1" applyFont="1" applyFill="1" applyBorder="1"/>
    <xf numFmtId="164" fontId="11" fillId="2" borderId="0" xfId="0" applyNumberFormat="1" applyFont="1" applyFill="1"/>
    <xf numFmtId="165" fontId="4" fillId="2" borderId="0" xfId="0" applyNumberFormat="1" applyFont="1" applyFill="1"/>
    <xf numFmtId="166" fontId="0" fillId="2" borderId="0" xfId="0" applyNumberFormat="1" applyFill="1"/>
    <xf numFmtId="167" fontId="11" fillId="2" borderId="0" xfId="0" applyNumberFormat="1" applyFont="1" applyFill="1"/>
    <xf numFmtId="17" fontId="11" fillId="2" borderId="0" xfId="0" applyNumberFormat="1" applyFont="1" applyFill="1" applyBorder="1"/>
    <xf numFmtId="164" fontId="11" fillId="2" borderId="0" xfId="0" applyNumberFormat="1" applyFont="1" applyFill="1" applyBorder="1"/>
    <xf numFmtId="17" fontId="10" fillId="2" borderId="0" xfId="0" applyNumberFormat="1" applyFont="1" applyFill="1" applyBorder="1"/>
    <xf numFmtId="164" fontId="0" fillId="2" borderId="0" xfId="0" applyNumberFormat="1" applyFont="1" applyFill="1"/>
    <xf numFmtId="164" fontId="0" fillId="2" borderId="4" xfId="0" applyNumberFormat="1" applyFill="1" applyBorder="1"/>
    <xf numFmtId="164" fontId="0" fillId="2" borderId="6" xfId="0" applyNumberFormat="1" applyFill="1" applyBorder="1"/>
    <xf numFmtId="164" fontId="2" fillId="4" borderId="7" xfId="0" applyNumberFormat="1" applyFont="1" applyFill="1" applyBorder="1"/>
    <xf numFmtId="164" fontId="2" fillId="4" borderId="8" xfId="0" applyNumberFormat="1" applyFont="1" applyFill="1" applyBorder="1"/>
    <xf numFmtId="17" fontId="2" fillId="2" borderId="0" xfId="0" applyNumberFormat="1" applyFont="1" applyFill="1"/>
    <xf numFmtId="164" fontId="12" fillId="2" borderId="0" xfId="0" applyNumberFormat="1" applyFont="1" applyFill="1" applyBorder="1"/>
    <xf numFmtId="164" fontId="5" fillId="2" borderId="0" xfId="0" applyNumberFormat="1" applyFont="1" applyFill="1"/>
    <xf numFmtId="164" fontId="11" fillId="2" borderId="0" xfId="0" applyNumberFormat="1" applyFont="1" applyFill="1" applyAlignment="1">
      <alignment horizontal="right"/>
    </xf>
    <xf numFmtId="10" fontId="11" fillId="2" borderId="0" xfId="1" applyNumberFormat="1" applyFont="1" applyFill="1"/>
    <xf numFmtId="164" fontId="2" fillId="2" borderId="5" xfId="0" applyNumberFormat="1" applyFont="1" applyFill="1" applyBorder="1"/>
    <xf numFmtId="164" fontId="0" fillId="2" borderId="5" xfId="0" applyNumberFormat="1" applyFill="1" applyBorder="1"/>
    <xf numFmtId="164" fontId="7" fillId="2" borderId="0" xfId="0" applyNumberFormat="1" applyFont="1" applyFill="1" applyBorder="1"/>
    <xf numFmtId="164" fontId="3" fillId="2" borderId="0" xfId="0" applyNumberFormat="1" applyFont="1" applyFill="1" applyBorder="1"/>
    <xf numFmtId="164" fontId="3" fillId="2" borderId="2" xfId="0" applyNumberFormat="1" applyFont="1" applyFill="1" applyBorder="1"/>
    <xf numFmtId="10" fontId="11" fillId="2" borderId="0" xfId="1" applyNumberFormat="1" applyFont="1" applyFill="1" applyBorder="1"/>
    <xf numFmtId="164" fontId="9" fillId="2" borderId="0" xfId="0" applyNumberFormat="1" applyFont="1" applyFill="1" applyBorder="1"/>
    <xf numFmtId="10" fontId="2" fillId="2" borderId="0" xfId="1" applyNumberFormat="1" applyFont="1" applyFill="1" applyBorder="1"/>
    <xf numFmtId="166" fontId="2" fillId="2" borderId="0" xfId="0" applyNumberFormat="1" applyFont="1" applyFill="1" applyBorder="1"/>
    <xf numFmtId="164" fontId="0" fillId="0" borderId="2" xfId="0" applyNumberFormat="1" applyBorder="1"/>
    <xf numFmtId="164" fontId="0" fillId="2" borderId="9" xfId="0" applyNumberFormat="1" applyFill="1" applyBorder="1"/>
    <xf numFmtId="164" fontId="2" fillId="5" borderId="0" xfId="0" applyNumberFormat="1" applyFont="1" applyFill="1"/>
    <xf numFmtId="164" fontId="0" fillId="5" borderId="0" xfId="0" applyNumberFormat="1" applyFill="1"/>
    <xf numFmtId="164" fontId="0" fillId="5" borderId="0" xfId="0" applyNumberFormat="1" applyFill="1" applyBorder="1"/>
    <xf numFmtId="164" fontId="2" fillId="5" borderId="0" xfId="0" applyNumberFormat="1" applyFont="1" applyFill="1" applyBorder="1"/>
    <xf numFmtId="10" fontId="4" fillId="5" borderId="0" xfId="1" applyNumberFormat="1" applyFont="1" applyFill="1" applyBorder="1"/>
    <xf numFmtId="164" fontId="2" fillId="5" borderId="4" xfId="0" applyNumberFormat="1" applyFont="1" applyFill="1" applyBorder="1"/>
    <xf numFmtId="164" fontId="0" fillId="5" borderId="4" xfId="0" applyNumberFormat="1" applyFill="1" applyBorder="1"/>
    <xf numFmtId="164" fontId="3" fillId="5" borderId="2" xfId="0" applyNumberFormat="1" applyFont="1" applyFill="1" applyBorder="1"/>
    <xf numFmtId="10" fontId="0" fillId="5" borderId="4" xfId="1" applyNumberFormat="1" applyFont="1" applyFill="1" applyBorder="1"/>
    <xf numFmtId="164" fontId="0" fillId="5" borderId="2" xfId="0" applyNumberFormat="1" applyFill="1" applyBorder="1"/>
    <xf numFmtId="164" fontId="7" fillId="5" borderId="0" xfId="0" applyNumberFormat="1" applyFont="1" applyFill="1" applyBorder="1"/>
    <xf numFmtId="164" fontId="3" fillId="5" borderId="0" xfId="0" applyNumberFormat="1" applyFont="1" applyFill="1" applyBorder="1"/>
    <xf numFmtId="164" fontId="0" fillId="0" borderId="0" xfId="0" applyNumberFormat="1" applyBorder="1"/>
    <xf numFmtId="164" fontId="0" fillId="2" borderId="10" xfId="0" applyNumberFormat="1" applyFill="1" applyBorder="1"/>
  </cellXfs>
  <cellStyles count="2">
    <cellStyle name="Normal" xfId="0" builtinId="0"/>
    <cellStyle name="Percent" xfId="1" builtinId="5"/>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291353</xdr:colOff>
      <xdr:row>1</xdr:row>
      <xdr:rowOff>134471</xdr:rowOff>
    </xdr:from>
    <xdr:to>
      <xdr:col>4</xdr:col>
      <xdr:colOff>1210235</xdr:colOff>
      <xdr:row>4</xdr:row>
      <xdr:rowOff>181202</xdr:rowOff>
    </xdr:to>
    <xdr:pic>
      <xdr:nvPicPr>
        <xdr:cNvPr id="5" name="Picture 4">
          <a:extLst>
            <a:ext uri="{FF2B5EF4-FFF2-40B4-BE49-F238E27FC236}">
              <a16:creationId xmlns:a16="http://schemas.microsoft.com/office/drawing/2014/main" id="{D230C7BE-D659-4A06-8077-E8E70FF44A7B}"/>
            </a:ext>
          </a:extLst>
        </xdr:cNvPr>
        <xdr:cNvPicPr>
          <a:picLocks noChangeAspect="1"/>
        </xdr:cNvPicPr>
      </xdr:nvPicPr>
      <xdr:blipFill>
        <a:blip xmlns:r="http://schemas.openxmlformats.org/officeDocument/2006/relationships" r:embed="rId1"/>
        <a:stretch>
          <a:fillRect/>
        </a:stretch>
      </xdr:blipFill>
      <xdr:spPr>
        <a:xfrm>
          <a:off x="3496235" y="324971"/>
          <a:ext cx="2218765" cy="629437"/>
        </a:xfrm>
        <a:prstGeom prst="rect">
          <a:avLst/>
        </a:prstGeom>
      </xdr:spPr>
    </xdr:pic>
    <xdr:clientData/>
  </xdr:twoCellAnchor>
  <xdr:twoCellAnchor editAs="oneCell">
    <xdr:from>
      <xdr:col>0</xdr:col>
      <xdr:colOff>0</xdr:colOff>
      <xdr:row>0</xdr:row>
      <xdr:rowOff>0</xdr:rowOff>
    </xdr:from>
    <xdr:to>
      <xdr:col>3</xdr:col>
      <xdr:colOff>201706</xdr:colOff>
      <xdr:row>5</xdr:row>
      <xdr:rowOff>116052</xdr:rowOff>
    </xdr:to>
    <xdr:pic>
      <xdr:nvPicPr>
        <xdr:cNvPr id="4" name="Picture 3">
          <a:extLst>
            <a:ext uri="{FF2B5EF4-FFF2-40B4-BE49-F238E27FC236}">
              <a16:creationId xmlns:a16="http://schemas.microsoft.com/office/drawing/2014/main" id="{37EC670A-11E3-48B5-A72A-6BB6306CBEA1}"/>
            </a:ext>
          </a:extLst>
        </xdr:cNvPr>
        <xdr:cNvPicPr>
          <a:picLocks noChangeAspect="1"/>
        </xdr:cNvPicPr>
      </xdr:nvPicPr>
      <xdr:blipFill>
        <a:blip xmlns:r="http://schemas.openxmlformats.org/officeDocument/2006/relationships" r:embed="rId2"/>
        <a:stretch>
          <a:fillRect/>
        </a:stretch>
      </xdr:blipFill>
      <xdr:spPr>
        <a:xfrm>
          <a:off x="0" y="0"/>
          <a:ext cx="3406588" cy="107975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BDB7A-2CC3-4F1A-81AD-5A224A4BB592}">
  <dimension ref="A1:EG90"/>
  <sheetViews>
    <sheetView showZeros="0" tabSelected="1" zoomScale="85" zoomScaleNormal="85" workbookViewId="0">
      <selection activeCell="G74" sqref="G74"/>
    </sheetView>
  </sheetViews>
  <sheetFormatPr defaultRowHeight="15" x14ac:dyDescent="0.25"/>
  <cols>
    <col min="1" max="1" width="9.140625" style="1"/>
    <col min="2" max="6" width="19.5703125" style="1" customWidth="1"/>
    <col min="7" max="7" width="22.28515625" style="1" customWidth="1"/>
    <col min="8" max="8" width="19.5703125" style="1" customWidth="1"/>
    <col min="9" max="9" width="21.85546875" style="1" customWidth="1"/>
    <col min="10" max="10" width="19.5703125" style="1" customWidth="1"/>
    <col min="11" max="11" width="7.140625" style="1" customWidth="1"/>
    <col min="12" max="12" width="6.42578125" style="1" customWidth="1"/>
    <col min="13" max="13" width="31" style="1" customWidth="1"/>
    <col min="14" max="14" width="15.140625" style="1" customWidth="1"/>
    <col min="15" max="15" width="14.42578125" style="1" bestFit="1" customWidth="1"/>
    <col min="16" max="17" width="11.42578125" style="1" bestFit="1" customWidth="1"/>
    <col min="18" max="137" width="12.42578125" style="1" customWidth="1"/>
    <col min="138" max="16384" width="9.140625" style="1"/>
  </cols>
  <sheetData>
    <row r="1" spans="1:137" s="23" customFormat="1"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10"/>
    </row>
    <row r="2" spans="1:137" s="23" customFormat="1" ht="15.75" x14ac:dyDescent="0.25">
      <c r="A2" s="4"/>
      <c r="B2" s="4"/>
      <c r="C2" s="4"/>
      <c r="D2" s="4"/>
      <c r="E2" s="4"/>
      <c r="F2" s="42" t="s">
        <v>3</v>
      </c>
      <c r="G2" s="22"/>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10"/>
    </row>
    <row r="3" spans="1:137" s="23" customFormat="1" x14ac:dyDescent="0.25">
      <c r="A3" s="4"/>
      <c r="B3" s="4"/>
      <c r="C3" s="4"/>
      <c r="D3" s="4"/>
      <c r="E3" s="4"/>
      <c r="F3" s="34" t="s">
        <v>0</v>
      </c>
      <c r="G3" s="22"/>
      <c r="H3" s="4"/>
      <c r="I3" s="4"/>
      <c r="J3" s="4"/>
      <c r="K3" s="4"/>
      <c r="L3" s="4"/>
      <c r="M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10"/>
    </row>
    <row r="4" spans="1:137" s="23" customFormat="1" x14ac:dyDescent="0.25">
      <c r="A4" s="4"/>
      <c r="B4" s="4"/>
      <c r="C4" s="4"/>
      <c r="D4" s="4"/>
      <c r="E4" s="4"/>
      <c r="F4" s="22" t="s">
        <v>1</v>
      </c>
      <c r="G4" s="22"/>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10"/>
    </row>
    <row r="5" spans="1:137" s="23" customFormat="1" x14ac:dyDescent="0.25">
      <c r="A5" s="4"/>
      <c r="B5" s="4"/>
      <c r="C5" s="4"/>
      <c r="D5" s="4"/>
      <c r="E5" s="4"/>
      <c r="F5" s="57" t="s">
        <v>113</v>
      </c>
      <c r="G5" s="57"/>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10"/>
    </row>
    <row r="6" spans="1:137" s="23" customFormat="1" x14ac:dyDescent="0.25">
      <c r="A6" s="4"/>
      <c r="B6" s="4"/>
      <c r="C6" s="4"/>
      <c r="D6" s="4"/>
      <c r="E6" s="4"/>
      <c r="F6" s="22" t="s">
        <v>42</v>
      </c>
      <c r="G6" s="33">
        <v>44197</v>
      </c>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10"/>
    </row>
    <row r="7" spans="1:137" s="24" customFormat="1" ht="19.5" thickBot="1" x14ac:dyDescent="0.35">
      <c r="A7" s="8"/>
      <c r="B7" s="8" t="s">
        <v>111</v>
      </c>
      <c r="C7" s="8"/>
      <c r="D7" s="8"/>
      <c r="E7" s="7"/>
      <c r="F7" s="7"/>
      <c r="G7" s="7"/>
      <c r="H7" s="7"/>
      <c r="I7" s="7"/>
      <c r="J7" s="7"/>
      <c r="K7" s="9"/>
      <c r="L7" s="7"/>
      <c r="M7" s="8" t="s">
        <v>112</v>
      </c>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9"/>
    </row>
    <row r="8" spans="1:137" s="23" customFormat="1" ht="19.5" thickTop="1" x14ac:dyDescent="0.3">
      <c r="A8" s="4"/>
      <c r="B8" s="4"/>
      <c r="C8" s="4"/>
      <c r="D8" s="4"/>
      <c r="E8" s="4"/>
      <c r="F8" s="4"/>
      <c r="G8" s="4"/>
      <c r="H8" s="4"/>
      <c r="I8" s="4"/>
      <c r="J8" s="4"/>
      <c r="K8" s="10"/>
      <c r="L8" s="4"/>
      <c r="M8" s="48"/>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c r="CA8" s="49"/>
      <c r="CB8" s="49"/>
      <c r="CC8" s="49"/>
      <c r="CD8" s="49"/>
      <c r="CE8" s="49"/>
      <c r="CF8" s="49"/>
      <c r="CG8" s="49"/>
      <c r="CH8" s="49"/>
      <c r="CI8" s="49"/>
      <c r="CJ8" s="49"/>
      <c r="CK8" s="49"/>
      <c r="CL8" s="49"/>
      <c r="CM8" s="49"/>
      <c r="CN8" s="49"/>
      <c r="CO8" s="49"/>
      <c r="CP8" s="49"/>
      <c r="CQ8" s="49"/>
      <c r="CR8" s="49"/>
      <c r="CS8" s="49"/>
      <c r="CT8" s="49"/>
      <c r="CU8" s="49"/>
      <c r="CV8" s="49"/>
      <c r="CW8" s="49"/>
      <c r="CX8" s="49"/>
      <c r="CY8" s="49"/>
      <c r="CZ8" s="49"/>
      <c r="DA8" s="49"/>
      <c r="DB8" s="49"/>
      <c r="DC8" s="49"/>
      <c r="DD8" s="49"/>
      <c r="DE8" s="49"/>
      <c r="DF8" s="49"/>
      <c r="DG8" s="49"/>
      <c r="DH8" s="49"/>
      <c r="DI8" s="49"/>
      <c r="DJ8" s="49"/>
      <c r="DK8" s="49"/>
      <c r="DL8" s="49"/>
      <c r="DM8" s="49"/>
      <c r="DN8" s="49"/>
      <c r="DO8" s="49"/>
      <c r="DP8" s="49"/>
      <c r="DQ8" s="49"/>
      <c r="DR8" s="49"/>
      <c r="DS8" s="49"/>
      <c r="DT8" s="49"/>
      <c r="DU8" s="49"/>
      <c r="DV8" s="49"/>
      <c r="DW8" s="49"/>
      <c r="DX8" s="49"/>
      <c r="DY8" s="49"/>
      <c r="DZ8" s="49"/>
      <c r="EA8" s="49"/>
      <c r="EB8" s="49"/>
      <c r="EC8" s="49"/>
      <c r="ED8" s="49"/>
      <c r="EE8" s="49"/>
      <c r="EF8" s="49"/>
      <c r="EG8" s="50"/>
    </row>
    <row r="9" spans="1:137" ht="18.75" x14ac:dyDescent="0.3">
      <c r="A9" s="2"/>
      <c r="B9" s="11" t="s">
        <v>6</v>
      </c>
      <c r="C9" s="2"/>
      <c r="D9" s="2"/>
      <c r="E9" s="2"/>
      <c r="F9" s="4"/>
      <c r="G9" s="11" t="s">
        <v>86</v>
      </c>
      <c r="H9" s="2"/>
      <c r="I9" s="2"/>
      <c r="J9" s="2"/>
      <c r="K9" s="14"/>
      <c r="L9" s="59"/>
      <c r="M9" s="67"/>
      <c r="N9" s="68"/>
      <c r="O9" s="62" t="s">
        <v>102</v>
      </c>
      <c r="P9" s="63">
        <v>0</v>
      </c>
      <c r="Q9" s="63">
        <v>1</v>
      </c>
      <c r="R9" s="63">
        <v>1</v>
      </c>
      <c r="S9" s="63">
        <v>1</v>
      </c>
      <c r="T9" s="63">
        <v>1</v>
      </c>
      <c r="U9" s="63">
        <v>1</v>
      </c>
      <c r="V9" s="63">
        <v>1</v>
      </c>
      <c r="W9" s="63">
        <v>1</v>
      </c>
      <c r="X9" s="63">
        <v>1</v>
      </c>
      <c r="Y9" s="63">
        <v>1</v>
      </c>
      <c r="Z9" s="63">
        <v>1</v>
      </c>
      <c r="AA9" s="63">
        <v>1</v>
      </c>
      <c r="AB9" s="63">
        <v>1</v>
      </c>
      <c r="AC9" s="63">
        <v>2</v>
      </c>
      <c r="AD9" s="63">
        <v>2</v>
      </c>
      <c r="AE9" s="63">
        <v>2</v>
      </c>
      <c r="AF9" s="63">
        <v>2</v>
      </c>
      <c r="AG9" s="63">
        <v>2</v>
      </c>
      <c r="AH9" s="63">
        <v>2</v>
      </c>
      <c r="AI9" s="63">
        <v>2</v>
      </c>
      <c r="AJ9" s="63">
        <v>2</v>
      </c>
      <c r="AK9" s="63">
        <v>2</v>
      </c>
      <c r="AL9" s="63">
        <v>2</v>
      </c>
      <c r="AM9" s="63">
        <v>2</v>
      </c>
      <c r="AN9" s="63">
        <v>2</v>
      </c>
      <c r="AO9" s="63">
        <v>3</v>
      </c>
      <c r="AP9" s="63">
        <v>3</v>
      </c>
      <c r="AQ9" s="63">
        <v>3</v>
      </c>
      <c r="AR9" s="63">
        <v>3</v>
      </c>
      <c r="AS9" s="63">
        <v>3</v>
      </c>
      <c r="AT9" s="63">
        <v>3</v>
      </c>
      <c r="AU9" s="63">
        <v>3</v>
      </c>
      <c r="AV9" s="63">
        <v>3</v>
      </c>
      <c r="AW9" s="63">
        <v>3</v>
      </c>
      <c r="AX9" s="63">
        <v>3</v>
      </c>
      <c r="AY9" s="63">
        <v>3</v>
      </c>
      <c r="AZ9" s="63">
        <v>3</v>
      </c>
      <c r="BA9" s="63">
        <v>4</v>
      </c>
      <c r="BB9" s="63">
        <v>4</v>
      </c>
      <c r="BC9" s="63">
        <v>4</v>
      </c>
      <c r="BD9" s="63">
        <v>4</v>
      </c>
      <c r="BE9" s="63">
        <v>4</v>
      </c>
      <c r="BF9" s="63">
        <v>4</v>
      </c>
      <c r="BG9" s="63">
        <v>4</v>
      </c>
      <c r="BH9" s="63">
        <v>4</v>
      </c>
      <c r="BI9" s="63">
        <v>4</v>
      </c>
      <c r="BJ9" s="63">
        <v>4</v>
      </c>
      <c r="BK9" s="63">
        <v>4</v>
      </c>
      <c r="BL9" s="63">
        <v>4</v>
      </c>
      <c r="BM9" s="63">
        <v>5</v>
      </c>
      <c r="BN9" s="63">
        <v>5</v>
      </c>
      <c r="BO9" s="63">
        <v>5</v>
      </c>
      <c r="BP9" s="63">
        <v>5</v>
      </c>
      <c r="BQ9" s="63">
        <v>5</v>
      </c>
      <c r="BR9" s="63">
        <v>5</v>
      </c>
      <c r="BS9" s="63">
        <v>5</v>
      </c>
      <c r="BT9" s="63">
        <v>5</v>
      </c>
      <c r="BU9" s="63">
        <v>5</v>
      </c>
      <c r="BV9" s="63">
        <v>5</v>
      </c>
      <c r="BW9" s="63">
        <v>5</v>
      </c>
      <c r="BX9" s="63">
        <v>5</v>
      </c>
      <c r="BY9" s="63">
        <v>6</v>
      </c>
      <c r="BZ9" s="63">
        <v>6</v>
      </c>
      <c r="CA9" s="63">
        <v>6</v>
      </c>
      <c r="CB9" s="63">
        <v>6</v>
      </c>
      <c r="CC9" s="63">
        <v>6</v>
      </c>
      <c r="CD9" s="63">
        <v>6</v>
      </c>
      <c r="CE9" s="63">
        <v>6</v>
      </c>
      <c r="CF9" s="63">
        <v>6</v>
      </c>
      <c r="CG9" s="63">
        <v>6</v>
      </c>
      <c r="CH9" s="63">
        <v>6</v>
      </c>
      <c r="CI9" s="63">
        <v>6</v>
      </c>
      <c r="CJ9" s="63">
        <v>6</v>
      </c>
      <c r="CK9" s="63">
        <v>7</v>
      </c>
      <c r="CL9" s="63">
        <v>7</v>
      </c>
      <c r="CM9" s="63">
        <v>7</v>
      </c>
      <c r="CN9" s="63">
        <v>7</v>
      </c>
      <c r="CO9" s="63">
        <v>7</v>
      </c>
      <c r="CP9" s="63">
        <v>7</v>
      </c>
      <c r="CQ9" s="63">
        <v>7</v>
      </c>
      <c r="CR9" s="63">
        <v>7</v>
      </c>
      <c r="CS9" s="63">
        <v>7</v>
      </c>
      <c r="CT9" s="63">
        <v>7</v>
      </c>
      <c r="CU9" s="63">
        <v>7</v>
      </c>
      <c r="CV9" s="63">
        <v>7</v>
      </c>
      <c r="CW9" s="63">
        <v>8</v>
      </c>
      <c r="CX9" s="63">
        <v>8</v>
      </c>
      <c r="CY9" s="63">
        <v>8</v>
      </c>
      <c r="CZ9" s="63">
        <v>8</v>
      </c>
      <c r="DA9" s="63">
        <v>8</v>
      </c>
      <c r="DB9" s="63">
        <v>8</v>
      </c>
      <c r="DC9" s="63">
        <v>8</v>
      </c>
      <c r="DD9" s="63">
        <v>8</v>
      </c>
      <c r="DE9" s="63">
        <v>8</v>
      </c>
      <c r="DF9" s="63">
        <v>8</v>
      </c>
      <c r="DG9" s="63">
        <v>8</v>
      </c>
      <c r="DH9" s="63">
        <v>8</v>
      </c>
      <c r="DI9" s="63">
        <v>9</v>
      </c>
      <c r="DJ9" s="63">
        <v>9</v>
      </c>
      <c r="DK9" s="63">
        <v>9</v>
      </c>
      <c r="DL9" s="63">
        <v>9</v>
      </c>
      <c r="DM9" s="63">
        <v>9</v>
      </c>
      <c r="DN9" s="63">
        <v>9</v>
      </c>
      <c r="DO9" s="63">
        <v>9</v>
      </c>
      <c r="DP9" s="63">
        <v>9</v>
      </c>
      <c r="DQ9" s="63">
        <v>9</v>
      </c>
      <c r="DR9" s="63">
        <v>9</v>
      </c>
      <c r="DS9" s="63">
        <v>9</v>
      </c>
      <c r="DT9" s="63">
        <v>9</v>
      </c>
      <c r="DU9" s="63">
        <v>10</v>
      </c>
      <c r="DV9" s="63">
        <v>10</v>
      </c>
      <c r="DW9" s="63">
        <v>10</v>
      </c>
      <c r="DX9" s="63">
        <v>10</v>
      </c>
      <c r="DY9" s="63">
        <v>10</v>
      </c>
      <c r="DZ9" s="63">
        <v>10</v>
      </c>
      <c r="EA9" s="63">
        <v>10</v>
      </c>
      <c r="EB9" s="63">
        <v>10</v>
      </c>
      <c r="EC9" s="63">
        <v>10</v>
      </c>
      <c r="ED9" s="63">
        <v>10</v>
      </c>
      <c r="EE9" s="63">
        <v>10</v>
      </c>
      <c r="EF9" s="63">
        <v>10</v>
      </c>
      <c r="EG9" s="64"/>
    </row>
    <row r="10" spans="1:137" ht="15" customHeight="1" x14ac:dyDescent="0.3">
      <c r="A10" s="2"/>
      <c r="B10" s="2"/>
      <c r="C10" s="2"/>
      <c r="D10" s="2"/>
      <c r="E10" s="2"/>
      <c r="F10" s="4"/>
      <c r="G10" s="2"/>
      <c r="H10" s="2"/>
      <c r="I10" s="2"/>
      <c r="J10" s="2"/>
      <c r="K10" s="15"/>
      <c r="L10" s="58"/>
      <c r="M10" s="67"/>
      <c r="N10" s="68"/>
      <c r="O10" s="62" t="s">
        <v>90</v>
      </c>
      <c r="P10" s="63">
        <v>0</v>
      </c>
      <c r="Q10" s="63">
        <f>P10+1</f>
        <v>1</v>
      </c>
      <c r="R10" s="63">
        <f t="shared" ref="R10:CC10" si="0">Q10+1</f>
        <v>2</v>
      </c>
      <c r="S10" s="63">
        <f t="shared" si="0"/>
        <v>3</v>
      </c>
      <c r="T10" s="63">
        <f t="shared" si="0"/>
        <v>4</v>
      </c>
      <c r="U10" s="63">
        <f t="shared" si="0"/>
        <v>5</v>
      </c>
      <c r="V10" s="63">
        <f t="shared" si="0"/>
        <v>6</v>
      </c>
      <c r="W10" s="63">
        <f t="shared" si="0"/>
        <v>7</v>
      </c>
      <c r="X10" s="63">
        <f t="shared" si="0"/>
        <v>8</v>
      </c>
      <c r="Y10" s="63">
        <f t="shared" si="0"/>
        <v>9</v>
      </c>
      <c r="Z10" s="63">
        <f t="shared" si="0"/>
        <v>10</v>
      </c>
      <c r="AA10" s="63">
        <f t="shared" si="0"/>
        <v>11</v>
      </c>
      <c r="AB10" s="63">
        <f t="shared" si="0"/>
        <v>12</v>
      </c>
      <c r="AC10" s="63">
        <f t="shared" si="0"/>
        <v>13</v>
      </c>
      <c r="AD10" s="63">
        <f t="shared" si="0"/>
        <v>14</v>
      </c>
      <c r="AE10" s="63">
        <f t="shared" si="0"/>
        <v>15</v>
      </c>
      <c r="AF10" s="63">
        <f t="shared" si="0"/>
        <v>16</v>
      </c>
      <c r="AG10" s="63">
        <f t="shared" si="0"/>
        <v>17</v>
      </c>
      <c r="AH10" s="63">
        <f t="shared" si="0"/>
        <v>18</v>
      </c>
      <c r="AI10" s="63">
        <f t="shared" si="0"/>
        <v>19</v>
      </c>
      <c r="AJ10" s="63">
        <f t="shared" si="0"/>
        <v>20</v>
      </c>
      <c r="AK10" s="63">
        <f t="shared" si="0"/>
        <v>21</v>
      </c>
      <c r="AL10" s="63">
        <f t="shared" si="0"/>
        <v>22</v>
      </c>
      <c r="AM10" s="63">
        <f t="shared" si="0"/>
        <v>23</v>
      </c>
      <c r="AN10" s="63">
        <f t="shared" si="0"/>
        <v>24</v>
      </c>
      <c r="AO10" s="63">
        <f t="shared" si="0"/>
        <v>25</v>
      </c>
      <c r="AP10" s="63">
        <f t="shared" si="0"/>
        <v>26</v>
      </c>
      <c r="AQ10" s="63">
        <f t="shared" si="0"/>
        <v>27</v>
      </c>
      <c r="AR10" s="63">
        <f t="shared" si="0"/>
        <v>28</v>
      </c>
      <c r="AS10" s="63">
        <f t="shared" si="0"/>
        <v>29</v>
      </c>
      <c r="AT10" s="63">
        <f t="shared" si="0"/>
        <v>30</v>
      </c>
      <c r="AU10" s="63">
        <f t="shared" si="0"/>
        <v>31</v>
      </c>
      <c r="AV10" s="63">
        <f t="shared" si="0"/>
        <v>32</v>
      </c>
      <c r="AW10" s="63">
        <f t="shared" si="0"/>
        <v>33</v>
      </c>
      <c r="AX10" s="63">
        <f t="shared" si="0"/>
        <v>34</v>
      </c>
      <c r="AY10" s="63">
        <f t="shared" si="0"/>
        <v>35</v>
      </c>
      <c r="AZ10" s="63">
        <f t="shared" si="0"/>
        <v>36</v>
      </c>
      <c r="BA10" s="63">
        <f t="shared" si="0"/>
        <v>37</v>
      </c>
      <c r="BB10" s="63">
        <f t="shared" si="0"/>
        <v>38</v>
      </c>
      <c r="BC10" s="63">
        <f t="shared" si="0"/>
        <v>39</v>
      </c>
      <c r="BD10" s="63">
        <f t="shared" si="0"/>
        <v>40</v>
      </c>
      <c r="BE10" s="63">
        <f t="shared" si="0"/>
        <v>41</v>
      </c>
      <c r="BF10" s="63">
        <f t="shared" si="0"/>
        <v>42</v>
      </c>
      <c r="BG10" s="63">
        <f t="shared" si="0"/>
        <v>43</v>
      </c>
      <c r="BH10" s="63">
        <f t="shared" si="0"/>
        <v>44</v>
      </c>
      <c r="BI10" s="63">
        <f t="shared" si="0"/>
        <v>45</v>
      </c>
      <c r="BJ10" s="63">
        <f t="shared" si="0"/>
        <v>46</v>
      </c>
      <c r="BK10" s="63">
        <f t="shared" si="0"/>
        <v>47</v>
      </c>
      <c r="BL10" s="63">
        <f t="shared" si="0"/>
        <v>48</v>
      </c>
      <c r="BM10" s="63">
        <f t="shared" si="0"/>
        <v>49</v>
      </c>
      <c r="BN10" s="63">
        <f t="shared" si="0"/>
        <v>50</v>
      </c>
      <c r="BO10" s="63">
        <f t="shared" si="0"/>
        <v>51</v>
      </c>
      <c r="BP10" s="63">
        <f t="shared" si="0"/>
        <v>52</v>
      </c>
      <c r="BQ10" s="63">
        <f t="shared" si="0"/>
        <v>53</v>
      </c>
      <c r="BR10" s="63">
        <f t="shared" si="0"/>
        <v>54</v>
      </c>
      <c r="BS10" s="63">
        <f t="shared" si="0"/>
        <v>55</v>
      </c>
      <c r="BT10" s="63">
        <f t="shared" si="0"/>
        <v>56</v>
      </c>
      <c r="BU10" s="63">
        <f t="shared" si="0"/>
        <v>57</v>
      </c>
      <c r="BV10" s="63">
        <f t="shared" si="0"/>
        <v>58</v>
      </c>
      <c r="BW10" s="63">
        <f t="shared" si="0"/>
        <v>59</v>
      </c>
      <c r="BX10" s="63">
        <f t="shared" si="0"/>
        <v>60</v>
      </c>
      <c r="BY10" s="63">
        <f t="shared" si="0"/>
        <v>61</v>
      </c>
      <c r="BZ10" s="63">
        <f t="shared" si="0"/>
        <v>62</v>
      </c>
      <c r="CA10" s="63">
        <f t="shared" si="0"/>
        <v>63</v>
      </c>
      <c r="CB10" s="63">
        <f t="shared" si="0"/>
        <v>64</v>
      </c>
      <c r="CC10" s="63">
        <f t="shared" si="0"/>
        <v>65</v>
      </c>
      <c r="CD10" s="63">
        <f t="shared" ref="CD10:EF10" si="1">CC10+1</f>
        <v>66</v>
      </c>
      <c r="CE10" s="63">
        <f t="shared" si="1"/>
        <v>67</v>
      </c>
      <c r="CF10" s="63">
        <f t="shared" si="1"/>
        <v>68</v>
      </c>
      <c r="CG10" s="63">
        <f t="shared" si="1"/>
        <v>69</v>
      </c>
      <c r="CH10" s="63">
        <f t="shared" si="1"/>
        <v>70</v>
      </c>
      <c r="CI10" s="63">
        <f t="shared" si="1"/>
        <v>71</v>
      </c>
      <c r="CJ10" s="63">
        <f t="shared" si="1"/>
        <v>72</v>
      </c>
      <c r="CK10" s="63">
        <f t="shared" si="1"/>
        <v>73</v>
      </c>
      <c r="CL10" s="63">
        <f t="shared" si="1"/>
        <v>74</v>
      </c>
      <c r="CM10" s="63">
        <f t="shared" si="1"/>
        <v>75</v>
      </c>
      <c r="CN10" s="63">
        <f t="shared" si="1"/>
        <v>76</v>
      </c>
      <c r="CO10" s="63">
        <f t="shared" si="1"/>
        <v>77</v>
      </c>
      <c r="CP10" s="63">
        <f t="shared" si="1"/>
        <v>78</v>
      </c>
      <c r="CQ10" s="63">
        <f t="shared" si="1"/>
        <v>79</v>
      </c>
      <c r="CR10" s="63">
        <f t="shared" si="1"/>
        <v>80</v>
      </c>
      <c r="CS10" s="63">
        <f t="shared" si="1"/>
        <v>81</v>
      </c>
      <c r="CT10" s="63">
        <f t="shared" si="1"/>
        <v>82</v>
      </c>
      <c r="CU10" s="63">
        <f t="shared" si="1"/>
        <v>83</v>
      </c>
      <c r="CV10" s="63">
        <f t="shared" si="1"/>
        <v>84</v>
      </c>
      <c r="CW10" s="63">
        <f t="shared" si="1"/>
        <v>85</v>
      </c>
      <c r="CX10" s="63">
        <f t="shared" si="1"/>
        <v>86</v>
      </c>
      <c r="CY10" s="63">
        <f t="shared" si="1"/>
        <v>87</v>
      </c>
      <c r="CZ10" s="63">
        <f t="shared" si="1"/>
        <v>88</v>
      </c>
      <c r="DA10" s="63">
        <f t="shared" si="1"/>
        <v>89</v>
      </c>
      <c r="DB10" s="63">
        <f t="shared" si="1"/>
        <v>90</v>
      </c>
      <c r="DC10" s="63">
        <f t="shared" si="1"/>
        <v>91</v>
      </c>
      <c r="DD10" s="63">
        <f t="shared" si="1"/>
        <v>92</v>
      </c>
      <c r="DE10" s="63">
        <f t="shared" si="1"/>
        <v>93</v>
      </c>
      <c r="DF10" s="63">
        <f t="shared" si="1"/>
        <v>94</v>
      </c>
      <c r="DG10" s="63">
        <f t="shared" si="1"/>
        <v>95</v>
      </c>
      <c r="DH10" s="63">
        <f t="shared" si="1"/>
        <v>96</v>
      </c>
      <c r="DI10" s="63">
        <f t="shared" si="1"/>
        <v>97</v>
      </c>
      <c r="DJ10" s="63">
        <f t="shared" si="1"/>
        <v>98</v>
      </c>
      <c r="DK10" s="63">
        <f t="shared" si="1"/>
        <v>99</v>
      </c>
      <c r="DL10" s="63">
        <f t="shared" si="1"/>
        <v>100</v>
      </c>
      <c r="DM10" s="63">
        <f t="shared" si="1"/>
        <v>101</v>
      </c>
      <c r="DN10" s="63">
        <f t="shared" si="1"/>
        <v>102</v>
      </c>
      <c r="DO10" s="63">
        <f t="shared" si="1"/>
        <v>103</v>
      </c>
      <c r="DP10" s="63">
        <f t="shared" si="1"/>
        <v>104</v>
      </c>
      <c r="DQ10" s="63">
        <f t="shared" si="1"/>
        <v>105</v>
      </c>
      <c r="DR10" s="63">
        <f t="shared" si="1"/>
        <v>106</v>
      </c>
      <c r="DS10" s="63">
        <f t="shared" si="1"/>
        <v>107</v>
      </c>
      <c r="DT10" s="63">
        <f t="shared" si="1"/>
        <v>108</v>
      </c>
      <c r="DU10" s="63">
        <f t="shared" si="1"/>
        <v>109</v>
      </c>
      <c r="DV10" s="63">
        <f t="shared" si="1"/>
        <v>110</v>
      </c>
      <c r="DW10" s="63">
        <f t="shared" si="1"/>
        <v>111</v>
      </c>
      <c r="DX10" s="63">
        <f t="shared" si="1"/>
        <v>112</v>
      </c>
      <c r="DY10" s="63">
        <f t="shared" si="1"/>
        <v>113</v>
      </c>
      <c r="DZ10" s="63">
        <f t="shared" si="1"/>
        <v>114</v>
      </c>
      <c r="EA10" s="63">
        <f t="shared" si="1"/>
        <v>115</v>
      </c>
      <c r="EB10" s="63">
        <f t="shared" si="1"/>
        <v>116</v>
      </c>
      <c r="EC10" s="63">
        <f t="shared" si="1"/>
        <v>117</v>
      </c>
      <c r="ED10" s="63">
        <f t="shared" si="1"/>
        <v>118</v>
      </c>
      <c r="EE10" s="63">
        <f t="shared" si="1"/>
        <v>119</v>
      </c>
      <c r="EF10" s="63">
        <f t="shared" si="1"/>
        <v>120</v>
      </c>
      <c r="EG10" s="64"/>
    </row>
    <row r="11" spans="1:137" x14ac:dyDescent="0.25">
      <c r="A11" s="2"/>
      <c r="B11" s="12" t="s">
        <v>8</v>
      </c>
      <c r="C11" s="13" t="s">
        <v>7</v>
      </c>
      <c r="D11" s="13" t="s">
        <v>9</v>
      </c>
      <c r="E11" s="13" t="s">
        <v>31</v>
      </c>
      <c r="F11" s="4"/>
      <c r="G11" s="12" t="s">
        <v>8</v>
      </c>
      <c r="H11" s="13" t="s">
        <v>7</v>
      </c>
      <c r="I11" s="13" t="s">
        <v>9</v>
      </c>
      <c r="J11" s="13" t="s">
        <v>31</v>
      </c>
      <c r="K11" s="15"/>
      <c r="L11" s="58"/>
      <c r="M11" s="59"/>
      <c r="N11" s="59"/>
      <c r="O11" s="62" t="s">
        <v>103</v>
      </c>
      <c r="P11" s="63">
        <v>0</v>
      </c>
      <c r="Q11" s="65">
        <f>IF(Q9&gt;P9,1+$H$32*(Q9-1),P11)</f>
        <v>1</v>
      </c>
      <c r="R11" s="65">
        <f t="shared" ref="R11" si="2">IF(R9&gt;Q9,1+$H$32*(R9-1),Q11)</f>
        <v>1</v>
      </c>
      <c r="S11" s="65">
        <f t="shared" ref="S11" si="3">IF(S9&gt;R9,1+$H$32*(S9-1),R11)</f>
        <v>1</v>
      </c>
      <c r="T11" s="65">
        <f t="shared" ref="T11" si="4">IF(T9&gt;S9,1+$H$32*(T9-1),S11)</f>
        <v>1</v>
      </c>
      <c r="U11" s="65">
        <f t="shared" ref="U11" si="5">IF(U9&gt;T9,1+$H$32*(U9-1),T11)</f>
        <v>1</v>
      </c>
      <c r="V11" s="65">
        <f t="shared" ref="V11" si="6">IF(V9&gt;U9,1+$H$32*(V9-1),U11)</f>
        <v>1</v>
      </c>
      <c r="W11" s="65">
        <f t="shared" ref="W11" si="7">IF(W9&gt;V9,1+$H$32*(W9-1),V11)</f>
        <v>1</v>
      </c>
      <c r="X11" s="65">
        <f t="shared" ref="X11" si="8">IF(X9&gt;W9,1+$H$32*(X9-1),W11)</f>
        <v>1</v>
      </c>
      <c r="Y11" s="65">
        <f t="shared" ref="Y11" si="9">IF(Y9&gt;X9,1+$H$32*(Y9-1),X11)</f>
        <v>1</v>
      </c>
      <c r="Z11" s="65">
        <f t="shared" ref="Z11" si="10">IF(Z9&gt;Y9,1+$H$32*(Z9-1),Y11)</f>
        <v>1</v>
      </c>
      <c r="AA11" s="65">
        <f t="shared" ref="AA11" si="11">IF(AA9&gt;Z9,1+$H$32*(AA9-1),Z11)</f>
        <v>1</v>
      </c>
      <c r="AB11" s="65">
        <f t="shared" ref="AB11" si="12">IF(AB9&gt;AA9,1+$H$32*(AB9-1),AA11)</f>
        <v>1</v>
      </c>
      <c r="AC11" s="65">
        <f t="shared" ref="AC11:BI11" si="13">IF(AC9&gt;AB9,1+$H$32*(AC9-1),AB11)</f>
        <v>1.03</v>
      </c>
      <c r="AD11" s="65">
        <f t="shared" si="13"/>
        <v>1.03</v>
      </c>
      <c r="AE11" s="65">
        <f t="shared" si="13"/>
        <v>1.03</v>
      </c>
      <c r="AF11" s="65">
        <f t="shared" si="13"/>
        <v>1.03</v>
      </c>
      <c r="AG11" s="65">
        <f t="shared" si="13"/>
        <v>1.03</v>
      </c>
      <c r="AH11" s="65">
        <f t="shared" si="13"/>
        <v>1.03</v>
      </c>
      <c r="AI11" s="65">
        <f t="shared" si="13"/>
        <v>1.03</v>
      </c>
      <c r="AJ11" s="65">
        <f t="shared" si="13"/>
        <v>1.03</v>
      </c>
      <c r="AK11" s="65">
        <f t="shared" si="13"/>
        <v>1.03</v>
      </c>
      <c r="AL11" s="65">
        <f t="shared" si="13"/>
        <v>1.03</v>
      </c>
      <c r="AM11" s="65">
        <f t="shared" si="13"/>
        <v>1.03</v>
      </c>
      <c r="AN11" s="65">
        <f t="shared" si="13"/>
        <v>1.03</v>
      </c>
      <c r="AO11" s="65">
        <f t="shared" si="13"/>
        <v>1.06</v>
      </c>
      <c r="AP11" s="65">
        <f t="shared" si="13"/>
        <v>1.06</v>
      </c>
      <c r="AQ11" s="65">
        <f t="shared" si="13"/>
        <v>1.06</v>
      </c>
      <c r="AR11" s="65">
        <f t="shared" si="13"/>
        <v>1.06</v>
      </c>
      <c r="AS11" s="65">
        <f t="shared" si="13"/>
        <v>1.06</v>
      </c>
      <c r="AT11" s="65">
        <f t="shared" si="13"/>
        <v>1.06</v>
      </c>
      <c r="AU11" s="65">
        <f t="shared" si="13"/>
        <v>1.06</v>
      </c>
      <c r="AV11" s="65">
        <f t="shared" si="13"/>
        <v>1.06</v>
      </c>
      <c r="AW11" s="65">
        <f t="shared" si="13"/>
        <v>1.06</v>
      </c>
      <c r="AX11" s="65">
        <f t="shared" si="13"/>
        <v>1.06</v>
      </c>
      <c r="AY11" s="65">
        <f t="shared" si="13"/>
        <v>1.06</v>
      </c>
      <c r="AZ11" s="65">
        <f t="shared" si="13"/>
        <v>1.06</v>
      </c>
      <c r="BA11" s="65">
        <f t="shared" si="13"/>
        <v>1.0900000000000001</v>
      </c>
      <c r="BB11" s="65">
        <f t="shared" si="13"/>
        <v>1.0900000000000001</v>
      </c>
      <c r="BC11" s="65">
        <f t="shared" si="13"/>
        <v>1.0900000000000001</v>
      </c>
      <c r="BD11" s="65">
        <f t="shared" si="13"/>
        <v>1.0900000000000001</v>
      </c>
      <c r="BE11" s="65">
        <f t="shared" si="13"/>
        <v>1.0900000000000001</v>
      </c>
      <c r="BF11" s="65">
        <f t="shared" si="13"/>
        <v>1.0900000000000001</v>
      </c>
      <c r="BG11" s="65">
        <f t="shared" si="13"/>
        <v>1.0900000000000001</v>
      </c>
      <c r="BH11" s="65">
        <f t="shared" si="13"/>
        <v>1.0900000000000001</v>
      </c>
      <c r="BI11" s="65">
        <f t="shared" si="13"/>
        <v>1.0900000000000001</v>
      </c>
      <c r="BJ11" s="65">
        <f t="shared" ref="BJ11:CO11" si="14">IF(BJ9&gt;BI9,1+$H$32*(BJ9-1),BI11)</f>
        <v>1.0900000000000001</v>
      </c>
      <c r="BK11" s="65">
        <f t="shared" si="14"/>
        <v>1.0900000000000001</v>
      </c>
      <c r="BL11" s="65">
        <f t="shared" si="14"/>
        <v>1.0900000000000001</v>
      </c>
      <c r="BM11" s="65">
        <f t="shared" si="14"/>
        <v>1.1200000000000001</v>
      </c>
      <c r="BN11" s="65">
        <f t="shared" si="14"/>
        <v>1.1200000000000001</v>
      </c>
      <c r="BO11" s="65">
        <f t="shared" si="14"/>
        <v>1.1200000000000001</v>
      </c>
      <c r="BP11" s="65">
        <f t="shared" si="14"/>
        <v>1.1200000000000001</v>
      </c>
      <c r="BQ11" s="65">
        <f t="shared" si="14"/>
        <v>1.1200000000000001</v>
      </c>
      <c r="BR11" s="65">
        <f t="shared" si="14"/>
        <v>1.1200000000000001</v>
      </c>
      <c r="BS11" s="65">
        <f t="shared" si="14"/>
        <v>1.1200000000000001</v>
      </c>
      <c r="BT11" s="65">
        <f t="shared" si="14"/>
        <v>1.1200000000000001</v>
      </c>
      <c r="BU11" s="65">
        <f t="shared" si="14"/>
        <v>1.1200000000000001</v>
      </c>
      <c r="BV11" s="65">
        <f t="shared" si="14"/>
        <v>1.1200000000000001</v>
      </c>
      <c r="BW11" s="65">
        <f t="shared" si="14"/>
        <v>1.1200000000000001</v>
      </c>
      <c r="BX11" s="65">
        <f t="shared" si="14"/>
        <v>1.1200000000000001</v>
      </c>
      <c r="BY11" s="65">
        <f t="shared" si="14"/>
        <v>1.1499999999999999</v>
      </c>
      <c r="BZ11" s="65">
        <f t="shared" si="14"/>
        <v>1.1499999999999999</v>
      </c>
      <c r="CA11" s="65">
        <f t="shared" si="14"/>
        <v>1.1499999999999999</v>
      </c>
      <c r="CB11" s="65">
        <f t="shared" si="14"/>
        <v>1.1499999999999999</v>
      </c>
      <c r="CC11" s="65">
        <f t="shared" si="14"/>
        <v>1.1499999999999999</v>
      </c>
      <c r="CD11" s="65">
        <f t="shared" si="14"/>
        <v>1.1499999999999999</v>
      </c>
      <c r="CE11" s="65">
        <f t="shared" si="14"/>
        <v>1.1499999999999999</v>
      </c>
      <c r="CF11" s="65">
        <f t="shared" si="14"/>
        <v>1.1499999999999999</v>
      </c>
      <c r="CG11" s="65">
        <f t="shared" si="14"/>
        <v>1.1499999999999999</v>
      </c>
      <c r="CH11" s="65">
        <f t="shared" si="14"/>
        <v>1.1499999999999999</v>
      </c>
      <c r="CI11" s="65">
        <f t="shared" si="14"/>
        <v>1.1499999999999999</v>
      </c>
      <c r="CJ11" s="65">
        <f t="shared" si="14"/>
        <v>1.1499999999999999</v>
      </c>
      <c r="CK11" s="65">
        <f t="shared" si="14"/>
        <v>1.18</v>
      </c>
      <c r="CL11" s="65">
        <f t="shared" si="14"/>
        <v>1.18</v>
      </c>
      <c r="CM11" s="65">
        <f t="shared" si="14"/>
        <v>1.18</v>
      </c>
      <c r="CN11" s="65">
        <f t="shared" si="14"/>
        <v>1.18</v>
      </c>
      <c r="CO11" s="65">
        <f t="shared" si="14"/>
        <v>1.18</v>
      </c>
      <c r="CP11" s="65">
        <f t="shared" ref="CP11:DU11" si="15">IF(CP9&gt;CO9,1+$H$32*(CP9-1),CO11)</f>
        <v>1.18</v>
      </c>
      <c r="CQ11" s="65">
        <f t="shared" si="15"/>
        <v>1.18</v>
      </c>
      <c r="CR11" s="65">
        <f t="shared" si="15"/>
        <v>1.18</v>
      </c>
      <c r="CS11" s="65">
        <f t="shared" si="15"/>
        <v>1.18</v>
      </c>
      <c r="CT11" s="65">
        <f t="shared" si="15"/>
        <v>1.18</v>
      </c>
      <c r="CU11" s="65">
        <f t="shared" si="15"/>
        <v>1.18</v>
      </c>
      <c r="CV11" s="65">
        <f t="shared" si="15"/>
        <v>1.18</v>
      </c>
      <c r="CW11" s="65">
        <f t="shared" si="15"/>
        <v>1.21</v>
      </c>
      <c r="CX11" s="65">
        <f t="shared" si="15"/>
        <v>1.21</v>
      </c>
      <c r="CY11" s="65">
        <f t="shared" si="15"/>
        <v>1.21</v>
      </c>
      <c r="CZ11" s="65">
        <f t="shared" si="15"/>
        <v>1.21</v>
      </c>
      <c r="DA11" s="65">
        <f t="shared" si="15"/>
        <v>1.21</v>
      </c>
      <c r="DB11" s="65">
        <f t="shared" si="15"/>
        <v>1.21</v>
      </c>
      <c r="DC11" s="65">
        <f t="shared" si="15"/>
        <v>1.21</v>
      </c>
      <c r="DD11" s="65">
        <f t="shared" si="15"/>
        <v>1.21</v>
      </c>
      <c r="DE11" s="65">
        <f t="shared" si="15"/>
        <v>1.21</v>
      </c>
      <c r="DF11" s="65">
        <f t="shared" si="15"/>
        <v>1.21</v>
      </c>
      <c r="DG11" s="65">
        <f t="shared" si="15"/>
        <v>1.21</v>
      </c>
      <c r="DH11" s="65">
        <f t="shared" si="15"/>
        <v>1.21</v>
      </c>
      <c r="DI11" s="65">
        <f t="shared" si="15"/>
        <v>1.24</v>
      </c>
      <c r="DJ11" s="65">
        <f t="shared" si="15"/>
        <v>1.24</v>
      </c>
      <c r="DK11" s="65">
        <f t="shared" si="15"/>
        <v>1.24</v>
      </c>
      <c r="DL11" s="65">
        <f t="shared" si="15"/>
        <v>1.24</v>
      </c>
      <c r="DM11" s="65">
        <f t="shared" si="15"/>
        <v>1.24</v>
      </c>
      <c r="DN11" s="65">
        <f t="shared" si="15"/>
        <v>1.24</v>
      </c>
      <c r="DO11" s="65">
        <f t="shared" si="15"/>
        <v>1.24</v>
      </c>
      <c r="DP11" s="65">
        <f t="shared" si="15"/>
        <v>1.24</v>
      </c>
      <c r="DQ11" s="65">
        <f t="shared" si="15"/>
        <v>1.24</v>
      </c>
      <c r="DR11" s="65">
        <f t="shared" si="15"/>
        <v>1.24</v>
      </c>
      <c r="DS11" s="65">
        <f t="shared" si="15"/>
        <v>1.24</v>
      </c>
      <c r="DT11" s="65">
        <f t="shared" si="15"/>
        <v>1.24</v>
      </c>
      <c r="DU11" s="65">
        <f t="shared" si="15"/>
        <v>1.27</v>
      </c>
      <c r="DV11" s="65">
        <f t="shared" ref="DV11:EF11" si="16">IF(DV9&gt;DU9,1+$H$32*(DV9-1),DU11)</f>
        <v>1.27</v>
      </c>
      <c r="DW11" s="65">
        <f t="shared" si="16"/>
        <v>1.27</v>
      </c>
      <c r="DX11" s="65">
        <f t="shared" si="16"/>
        <v>1.27</v>
      </c>
      <c r="DY11" s="65">
        <f t="shared" si="16"/>
        <v>1.27</v>
      </c>
      <c r="DZ11" s="65">
        <f t="shared" si="16"/>
        <v>1.27</v>
      </c>
      <c r="EA11" s="65">
        <f t="shared" si="16"/>
        <v>1.27</v>
      </c>
      <c r="EB11" s="65">
        <f t="shared" si="16"/>
        <v>1.27</v>
      </c>
      <c r="EC11" s="65">
        <f t="shared" si="16"/>
        <v>1.27</v>
      </c>
      <c r="ED11" s="65">
        <f t="shared" si="16"/>
        <v>1.27</v>
      </c>
      <c r="EE11" s="65">
        <f t="shared" si="16"/>
        <v>1.27</v>
      </c>
      <c r="EF11" s="65">
        <f t="shared" si="16"/>
        <v>1.27</v>
      </c>
      <c r="EG11" s="66"/>
    </row>
    <row r="12" spans="1:137" x14ac:dyDescent="0.25">
      <c r="A12" s="2"/>
      <c r="B12" s="2" t="s">
        <v>10</v>
      </c>
      <c r="C12" s="3">
        <v>67</v>
      </c>
      <c r="D12" s="3">
        <v>1500</v>
      </c>
      <c r="E12" s="3">
        <v>450</v>
      </c>
      <c r="F12" s="4"/>
      <c r="G12" s="2" t="s">
        <v>10</v>
      </c>
      <c r="H12" s="3">
        <v>8</v>
      </c>
      <c r="I12" s="18">
        <f>D12*(1-$H$20)</f>
        <v>1200</v>
      </c>
      <c r="J12" s="18">
        <f>E12</f>
        <v>450</v>
      </c>
      <c r="K12" s="15"/>
      <c r="L12" s="58"/>
      <c r="M12" s="59"/>
      <c r="N12" s="59"/>
      <c r="O12" s="62" t="s">
        <v>104</v>
      </c>
      <c r="P12" s="63"/>
      <c r="Q12" s="63">
        <f>IFERROR(DATEDIF($D$30,Q15,"y")+1,0)</f>
        <v>0</v>
      </c>
      <c r="R12" s="63">
        <f t="shared" ref="R12:AV12" si="17">IFERROR(DATEDIF($D$30,R15,"y")+1,0)</f>
        <v>0</v>
      </c>
      <c r="S12" s="63">
        <f t="shared" si="17"/>
        <v>0</v>
      </c>
      <c r="T12" s="63">
        <f t="shared" si="17"/>
        <v>0</v>
      </c>
      <c r="U12" s="63">
        <f t="shared" si="17"/>
        <v>0</v>
      </c>
      <c r="V12" s="63">
        <f t="shared" si="17"/>
        <v>0</v>
      </c>
      <c r="W12" s="63">
        <f t="shared" si="17"/>
        <v>0</v>
      </c>
      <c r="X12" s="63">
        <f t="shared" si="17"/>
        <v>0</v>
      </c>
      <c r="Y12" s="63">
        <f t="shared" si="17"/>
        <v>0</v>
      </c>
      <c r="Z12" s="63">
        <f t="shared" si="17"/>
        <v>0</v>
      </c>
      <c r="AA12" s="63">
        <f t="shared" si="17"/>
        <v>0</v>
      </c>
      <c r="AB12" s="63">
        <f t="shared" si="17"/>
        <v>0</v>
      </c>
      <c r="AC12" s="63">
        <f t="shared" si="17"/>
        <v>0</v>
      </c>
      <c r="AD12" s="63">
        <f t="shared" si="17"/>
        <v>0</v>
      </c>
      <c r="AE12" s="63">
        <f t="shared" si="17"/>
        <v>0</v>
      </c>
      <c r="AF12" s="63">
        <f t="shared" si="17"/>
        <v>0</v>
      </c>
      <c r="AG12" s="63">
        <f t="shared" si="17"/>
        <v>0</v>
      </c>
      <c r="AH12" s="63">
        <f t="shared" si="17"/>
        <v>0</v>
      </c>
      <c r="AI12" s="63">
        <f t="shared" si="17"/>
        <v>0</v>
      </c>
      <c r="AJ12" s="63">
        <f t="shared" si="17"/>
        <v>1</v>
      </c>
      <c r="AK12" s="63">
        <f t="shared" si="17"/>
        <v>1</v>
      </c>
      <c r="AL12" s="63">
        <f t="shared" si="17"/>
        <v>1</v>
      </c>
      <c r="AM12" s="63">
        <f t="shared" si="17"/>
        <v>1</v>
      </c>
      <c r="AN12" s="63">
        <f t="shared" si="17"/>
        <v>1</v>
      </c>
      <c r="AO12" s="63">
        <f t="shared" si="17"/>
        <v>1</v>
      </c>
      <c r="AP12" s="63">
        <f t="shared" si="17"/>
        <v>1</v>
      </c>
      <c r="AQ12" s="63">
        <f t="shared" si="17"/>
        <v>1</v>
      </c>
      <c r="AR12" s="63">
        <f t="shared" si="17"/>
        <v>1</v>
      </c>
      <c r="AS12" s="63">
        <f t="shared" si="17"/>
        <v>1</v>
      </c>
      <c r="AT12" s="63">
        <f t="shared" si="17"/>
        <v>1</v>
      </c>
      <c r="AU12" s="63">
        <f t="shared" si="17"/>
        <v>1</v>
      </c>
      <c r="AV12" s="63">
        <f t="shared" si="17"/>
        <v>2</v>
      </c>
      <c r="AW12" s="63">
        <f t="shared" ref="AW12:CB12" si="18">IFERROR(DATEDIF($D$30,AW15,"y")+1,0)</f>
        <v>2</v>
      </c>
      <c r="AX12" s="63">
        <f t="shared" si="18"/>
        <v>2</v>
      </c>
      <c r="AY12" s="63">
        <f t="shared" si="18"/>
        <v>2</v>
      </c>
      <c r="AZ12" s="63">
        <f t="shared" si="18"/>
        <v>2</v>
      </c>
      <c r="BA12" s="63">
        <f t="shared" si="18"/>
        <v>2</v>
      </c>
      <c r="BB12" s="63">
        <f t="shared" si="18"/>
        <v>2</v>
      </c>
      <c r="BC12" s="63">
        <f t="shared" si="18"/>
        <v>2</v>
      </c>
      <c r="BD12" s="63">
        <f t="shared" si="18"/>
        <v>2</v>
      </c>
      <c r="BE12" s="63">
        <f t="shared" si="18"/>
        <v>2</v>
      </c>
      <c r="BF12" s="63">
        <f t="shared" si="18"/>
        <v>2</v>
      </c>
      <c r="BG12" s="63">
        <f t="shared" si="18"/>
        <v>2</v>
      </c>
      <c r="BH12" s="63">
        <f t="shared" si="18"/>
        <v>3</v>
      </c>
      <c r="BI12" s="63">
        <f t="shared" si="18"/>
        <v>3</v>
      </c>
      <c r="BJ12" s="63">
        <f t="shared" si="18"/>
        <v>3</v>
      </c>
      <c r="BK12" s="63">
        <f t="shared" si="18"/>
        <v>3</v>
      </c>
      <c r="BL12" s="63">
        <f t="shared" si="18"/>
        <v>3</v>
      </c>
      <c r="BM12" s="63">
        <f t="shared" si="18"/>
        <v>3</v>
      </c>
      <c r="BN12" s="63">
        <f t="shared" si="18"/>
        <v>3</v>
      </c>
      <c r="BO12" s="63">
        <f t="shared" si="18"/>
        <v>3</v>
      </c>
      <c r="BP12" s="63">
        <f t="shared" si="18"/>
        <v>3</v>
      </c>
      <c r="BQ12" s="63">
        <f t="shared" si="18"/>
        <v>3</v>
      </c>
      <c r="BR12" s="63">
        <f t="shared" si="18"/>
        <v>3</v>
      </c>
      <c r="BS12" s="63">
        <f t="shared" si="18"/>
        <v>3</v>
      </c>
      <c r="BT12" s="63">
        <f t="shared" si="18"/>
        <v>4</v>
      </c>
      <c r="BU12" s="63">
        <f t="shared" si="18"/>
        <v>4</v>
      </c>
      <c r="BV12" s="63">
        <f t="shared" si="18"/>
        <v>4</v>
      </c>
      <c r="BW12" s="63">
        <f t="shared" si="18"/>
        <v>4</v>
      </c>
      <c r="BX12" s="63">
        <f t="shared" si="18"/>
        <v>4</v>
      </c>
      <c r="BY12" s="63">
        <f t="shared" si="18"/>
        <v>4</v>
      </c>
      <c r="BZ12" s="63">
        <f t="shared" si="18"/>
        <v>4</v>
      </c>
      <c r="CA12" s="63">
        <f t="shared" si="18"/>
        <v>4</v>
      </c>
      <c r="CB12" s="63">
        <f t="shared" si="18"/>
        <v>4</v>
      </c>
      <c r="CC12" s="63">
        <f t="shared" ref="CC12:EF12" si="19">IFERROR(DATEDIF($D$30,CC15,"y")+1,0)</f>
        <v>4</v>
      </c>
      <c r="CD12" s="63">
        <f t="shared" si="19"/>
        <v>4</v>
      </c>
      <c r="CE12" s="63">
        <f t="shared" si="19"/>
        <v>4</v>
      </c>
      <c r="CF12" s="63">
        <f t="shared" si="19"/>
        <v>5</v>
      </c>
      <c r="CG12" s="63">
        <f t="shared" si="19"/>
        <v>5</v>
      </c>
      <c r="CH12" s="63">
        <f t="shared" si="19"/>
        <v>5</v>
      </c>
      <c r="CI12" s="63">
        <f t="shared" si="19"/>
        <v>5</v>
      </c>
      <c r="CJ12" s="63">
        <f t="shared" si="19"/>
        <v>5</v>
      </c>
      <c r="CK12" s="63">
        <f t="shared" si="19"/>
        <v>5</v>
      </c>
      <c r="CL12" s="63">
        <f t="shared" si="19"/>
        <v>5</v>
      </c>
      <c r="CM12" s="63">
        <f t="shared" si="19"/>
        <v>5</v>
      </c>
      <c r="CN12" s="63">
        <f t="shared" si="19"/>
        <v>5</v>
      </c>
      <c r="CO12" s="63">
        <f t="shared" si="19"/>
        <v>5</v>
      </c>
      <c r="CP12" s="63">
        <f t="shared" si="19"/>
        <v>5</v>
      </c>
      <c r="CQ12" s="63">
        <f t="shared" si="19"/>
        <v>5</v>
      </c>
      <c r="CR12" s="63">
        <f t="shared" si="19"/>
        <v>6</v>
      </c>
      <c r="CS12" s="63">
        <f t="shared" si="19"/>
        <v>6</v>
      </c>
      <c r="CT12" s="63">
        <f t="shared" si="19"/>
        <v>6</v>
      </c>
      <c r="CU12" s="63">
        <f t="shared" si="19"/>
        <v>6</v>
      </c>
      <c r="CV12" s="63">
        <f t="shared" si="19"/>
        <v>6</v>
      </c>
      <c r="CW12" s="63">
        <f t="shared" si="19"/>
        <v>6</v>
      </c>
      <c r="CX12" s="63">
        <f t="shared" si="19"/>
        <v>6</v>
      </c>
      <c r="CY12" s="63">
        <f t="shared" si="19"/>
        <v>6</v>
      </c>
      <c r="CZ12" s="63">
        <f t="shared" si="19"/>
        <v>6</v>
      </c>
      <c r="DA12" s="63">
        <f t="shared" si="19"/>
        <v>6</v>
      </c>
      <c r="DB12" s="63">
        <f t="shared" si="19"/>
        <v>6</v>
      </c>
      <c r="DC12" s="63">
        <f t="shared" si="19"/>
        <v>6</v>
      </c>
      <c r="DD12" s="63">
        <f t="shared" si="19"/>
        <v>7</v>
      </c>
      <c r="DE12" s="63">
        <f t="shared" si="19"/>
        <v>7</v>
      </c>
      <c r="DF12" s="63">
        <f t="shared" si="19"/>
        <v>7</v>
      </c>
      <c r="DG12" s="63">
        <f t="shared" si="19"/>
        <v>7</v>
      </c>
      <c r="DH12" s="63">
        <f t="shared" si="19"/>
        <v>7</v>
      </c>
      <c r="DI12" s="63">
        <f t="shared" si="19"/>
        <v>7</v>
      </c>
      <c r="DJ12" s="63">
        <f t="shared" si="19"/>
        <v>7</v>
      </c>
      <c r="DK12" s="63">
        <f t="shared" si="19"/>
        <v>7</v>
      </c>
      <c r="DL12" s="63">
        <f t="shared" si="19"/>
        <v>7</v>
      </c>
      <c r="DM12" s="63">
        <f t="shared" si="19"/>
        <v>7</v>
      </c>
      <c r="DN12" s="63">
        <f t="shared" si="19"/>
        <v>7</v>
      </c>
      <c r="DO12" s="63">
        <f t="shared" si="19"/>
        <v>7</v>
      </c>
      <c r="DP12" s="63">
        <f t="shared" si="19"/>
        <v>8</v>
      </c>
      <c r="DQ12" s="63">
        <f t="shared" si="19"/>
        <v>8</v>
      </c>
      <c r="DR12" s="63">
        <f t="shared" si="19"/>
        <v>8</v>
      </c>
      <c r="DS12" s="63">
        <f t="shared" si="19"/>
        <v>8</v>
      </c>
      <c r="DT12" s="63">
        <f t="shared" si="19"/>
        <v>8</v>
      </c>
      <c r="DU12" s="63">
        <f t="shared" si="19"/>
        <v>8</v>
      </c>
      <c r="DV12" s="63">
        <f t="shared" si="19"/>
        <v>8</v>
      </c>
      <c r="DW12" s="63">
        <f t="shared" si="19"/>
        <v>8</v>
      </c>
      <c r="DX12" s="63">
        <f t="shared" si="19"/>
        <v>8</v>
      </c>
      <c r="DY12" s="63">
        <f t="shared" si="19"/>
        <v>8</v>
      </c>
      <c r="DZ12" s="63">
        <f t="shared" si="19"/>
        <v>8</v>
      </c>
      <c r="EA12" s="63">
        <f t="shared" si="19"/>
        <v>8</v>
      </c>
      <c r="EB12" s="63">
        <f t="shared" si="19"/>
        <v>9</v>
      </c>
      <c r="EC12" s="63">
        <f t="shared" si="19"/>
        <v>9</v>
      </c>
      <c r="ED12" s="63">
        <f t="shared" si="19"/>
        <v>9</v>
      </c>
      <c r="EE12" s="63">
        <f t="shared" si="19"/>
        <v>9</v>
      </c>
      <c r="EF12" s="63">
        <f t="shared" si="19"/>
        <v>9</v>
      </c>
      <c r="EG12" s="66"/>
    </row>
    <row r="13" spans="1:137" x14ac:dyDescent="0.25">
      <c r="A13" s="2"/>
      <c r="B13" s="2" t="s">
        <v>11</v>
      </c>
      <c r="C13" s="3">
        <v>136</v>
      </c>
      <c r="D13" s="3">
        <v>1800</v>
      </c>
      <c r="E13" s="3">
        <v>550</v>
      </c>
      <c r="F13" s="4"/>
      <c r="G13" s="2" t="s">
        <v>11</v>
      </c>
      <c r="H13" s="3">
        <v>14</v>
      </c>
      <c r="I13" s="18">
        <f>D13*(1-$H$20)</f>
        <v>1440</v>
      </c>
      <c r="J13" s="18">
        <f t="shared" ref="J13:J15" si="20">E13</f>
        <v>550</v>
      </c>
      <c r="K13" s="15"/>
      <c r="L13" s="58"/>
      <c r="M13" s="58"/>
      <c r="N13" s="58"/>
      <c r="O13" s="62" t="s">
        <v>105</v>
      </c>
      <c r="P13" s="63"/>
      <c r="Q13" s="65">
        <f>IF(Q12&gt;P12,Q11,P13)</f>
        <v>0</v>
      </c>
      <c r="R13" s="65">
        <f t="shared" ref="R13:AA13" si="21">IF(R12&gt;Q12,R11,Q13)</f>
        <v>0</v>
      </c>
      <c r="S13" s="65">
        <f t="shared" si="21"/>
        <v>0</v>
      </c>
      <c r="T13" s="65">
        <f t="shared" si="21"/>
        <v>0</v>
      </c>
      <c r="U13" s="65">
        <f t="shared" si="21"/>
        <v>0</v>
      </c>
      <c r="V13" s="65">
        <f t="shared" si="21"/>
        <v>0</v>
      </c>
      <c r="W13" s="65">
        <f t="shared" si="21"/>
        <v>0</v>
      </c>
      <c r="X13" s="65">
        <f t="shared" si="21"/>
        <v>0</v>
      </c>
      <c r="Y13" s="65">
        <f t="shared" si="21"/>
        <v>0</v>
      </c>
      <c r="Z13" s="65">
        <f t="shared" si="21"/>
        <v>0</v>
      </c>
      <c r="AA13" s="65">
        <f t="shared" si="21"/>
        <v>0</v>
      </c>
      <c r="AB13" s="65">
        <f t="shared" ref="AB13" si="22">IF(AB12&gt;AA12,AB11,AA13)</f>
        <v>0</v>
      </c>
      <c r="AC13" s="65">
        <f t="shared" ref="AC13" si="23">IF(AC12&gt;AB12,AC11,AB13)</f>
        <v>0</v>
      </c>
      <c r="AD13" s="65">
        <f t="shared" ref="AD13" si="24">IF(AD12&gt;AC12,AD11,AC13)</f>
        <v>0</v>
      </c>
      <c r="AE13" s="65">
        <f t="shared" ref="AE13" si="25">IF(AE12&gt;AD12,AE11,AD13)</f>
        <v>0</v>
      </c>
      <c r="AF13" s="65">
        <f t="shared" ref="AF13" si="26">IF(AF12&gt;AE12,AF11,AE13)</f>
        <v>0</v>
      </c>
      <c r="AG13" s="65">
        <f t="shared" ref="AG13" si="27">IF(AG12&gt;AF12,AG11,AF13)</f>
        <v>0</v>
      </c>
      <c r="AH13" s="65">
        <f t="shared" ref="AH13" si="28">IF(AH12&gt;AG12,AH11,AG13)</f>
        <v>0</v>
      </c>
      <c r="AI13" s="65">
        <f t="shared" ref="AI13" si="29">IF(AI12&gt;AH12,AI11,AH13)</f>
        <v>0</v>
      </c>
      <c r="AJ13" s="65">
        <f t="shared" ref="AJ13" si="30">IF(AJ12&gt;AI12,AJ11,AI13)</f>
        <v>1.03</v>
      </c>
      <c r="AK13" s="65">
        <f t="shared" ref="AK13" si="31">IF(AK12&gt;AJ12,AK11,AJ13)</f>
        <v>1.03</v>
      </c>
      <c r="AL13" s="65">
        <f t="shared" ref="AL13" si="32">IF(AL12&gt;AK12,AL11,AK13)</f>
        <v>1.03</v>
      </c>
      <c r="AM13" s="65">
        <f t="shared" ref="AM13" si="33">IF(AM12&gt;AL12,AM11,AL13)</f>
        <v>1.03</v>
      </c>
      <c r="AN13" s="65">
        <f t="shared" ref="AN13" si="34">IF(AN12&gt;AM12,AN11,AM13)</f>
        <v>1.03</v>
      </c>
      <c r="AO13" s="65">
        <f t="shared" ref="AO13" si="35">IF(AO12&gt;AN12,AO11,AN13)</f>
        <v>1.03</v>
      </c>
      <c r="AP13" s="65">
        <f t="shared" ref="AP13" si="36">IF(AP12&gt;AO12,AP11,AO13)</f>
        <v>1.03</v>
      </c>
      <c r="AQ13" s="65">
        <f t="shared" ref="AQ13" si="37">IF(AQ12&gt;AP12,AQ11,AP13)</f>
        <v>1.03</v>
      </c>
      <c r="AR13" s="65">
        <f t="shared" ref="AR13" si="38">IF(AR12&gt;AQ12,AR11,AQ13)</f>
        <v>1.03</v>
      </c>
      <c r="AS13" s="65">
        <f t="shared" ref="AS13" si="39">IF(AS12&gt;AR12,AS11,AR13)</f>
        <v>1.03</v>
      </c>
      <c r="AT13" s="65">
        <f t="shared" ref="AT13" si="40">IF(AT12&gt;AS12,AT11,AS13)</f>
        <v>1.03</v>
      </c>
      <c r="AU13" s="65">
        <f t="shared" ref="AU13" si="41">IF(AU12&gt;AT12,AU11,AT13)</f>
        <v>1.03</v>
      </c>
      <c r="AV13" s="65">
        <f>IF(AV12&gt;AU12,AV11,AU13)</f>
        <v>1.06</v>
      </c>
      <c r="AW13" s="65">
        <f t="shared" ref="AW13" si="42">IF(AW12&gt;AV12,AW11,AV13)</f>
        <v>1.06</v>
      </c>
      <c r="AX13" s="65">
        <f t="shared" ref="AX13" si="43">IF(AX12&gt;AW12,AX11,AW13)</f>
        <v>1.06</v>
      </c>
      <c r="AY13" s="65">
        <f t="shared" ref="AY13" si="44">IF(AY12&gt;AX12,AY11,AX13)</f>
        <v>1.06</v>
      </c>
      <c r="AZ13" s="65">
        <f t="shared" ref="AZ13" si="45">IF(AZ12&gt;AY12,AZ11,AY13)</f>
        <v>1.06</v>
      </c>
      <c r="BA13" s="65">
        <f t="shared" ref="BA13" si="46">IF(BA12&gt;AZ12,BA11,AZ13)</f>
        <v>1.06</v>
      </c>
      <c r="BB13" s="65">
        <f t="shared" ref="BB13" si="47">IF(BB12&gt;BA12,BB11,BA13)</f>
        <v>1.06</v>
      </c>
      <c r="BC13" s="65">
        <f t="shared" ref="BC13" si="48">IF(BC12&gt;BB12,BC11,BB13)</f>
        <v>1.06</v>
      </c>
      <c r="BD13" s="65">
        <f t="shared" ref="BD13" si="49">IF(BD12&gt;BC12,BD11,BC13)</f>
        <v>1.06</v>
      </c>
      <c r="BE13" s="65">
        <f t="shared" ref="BE13" si="50">IF(BE12&gt;BD12,BE11,BD13)</f>
        <v>1.06</v>
      </c>
      <c r="BF13" s="65">
        <f t="shared" ref="BF13" si="51">IF(BF12&gt;BE12,BF11,BE13)</f>
        <v>1.06</v>
      </c>
      <c r="BG13" s="65">
        <f t="shared" ref="BG13" si="52">IF(BG12&gt;BF12,BG11,BF13)</f>
        <v>1.06</v>
      </c>
      <c r="BH13" s="65">
        <f t="shared" ref="BH13" si="53">IF(BH12&gt;BG12,BH11,BG13)</f>
        <v>1.0900000000000001</v>
      </c>
      <c r="BI13" s="65">
        <f t="shared" ref="BI13" si="54">IF(BI12&gt;BH12,BI11,BH13)</f>
        <v>1.0900000000000001</v>
      </c>
      <c r="BJ13" s="65">
        <f t="shared" ref="BJ13" si="55">IF(BJ12&gt;BI12,BJ11,BI13)</f>
        <v>1.0900000000000001</v>
      </c>
      <c r="BK13" s="65">
        <f t="shared" ref="BK13" si="56">IF(BK12&gt;BJ12,BK11,BJ13)</f>
        <v>1.0900000000000001</v>
      </c>
      <c r="BL13" s="65">
        <f t="shared" ref="BL13" si="57">IF(BL12&gt;BK12,BL11,BK13)</f>
        <v>1.0900000000000001</v>
      </c>
      <c r="BM13" s="65">
        <f t="shared" ref="BM13" si="58">IF(BM12&gt;BL12,BM11,BL13)</f>
        <v>1.0900000000000001</v>
      </c>
      <c r="BN13" s="65">
        <f t="shared" ref="BN13" si="59">IF(BN12&gt;BM12,BN11,BM13)</f>
        <v>1.0900000000000001</v>
      </c>
      <c r="BO13" s="65">
        <f t="shared" ref="BO13" si="60">IF(BO12&gt;BN12,BO11,BN13)</f>
        <v>1.0900000000000001</v>
      </c>
      <c r="BP13" s="65">
        <f t="shared" ref="BP13" si="61">IF(BP12&gt;BO12,BP11,BO13)</f>
        <v>1.0900000000000001</v>
      </c>
      <c r="BQ13" s="65">
        <f t="shared" ref="BQ13" si="62">IF(BQ12&gt;BP12,BQ11,BP13)</f>
        <v>1.0900000000000001</v>
      </c>
      <c r="BR13" s="65">
        <f t="shared" ref="BR13" si="63">IF(BR12&gt;BQ12,BR11,BQ13)</f>
        <v>1.0900000000000001</v>
      </c>
      <c r="BS13" s="65">
        <f t="shared" ref="BS13" si="64">IF(BS12&gt;BR12,BS11,BR13)</f>
        <v>1.0900000000000001</v>
      </c>
      <c r="BT13" s="65">
        <f t="shared" ref="BT13" si="65">IF(BT12&gt;BS12,BT11,BS13)</f>
        <v>1.1200000000000001</v>
      </c>
      <c r="BU13" s="65">
        <f t="shared" ref="BU13" si="66">IF(BU12&gt;BT12,BU11,BT13)</f>
        <v>1.1200000000000001</v>
      </c>
      <c r="BV13" s="65">
        <f t="shared" ref="BV13" si="67">IF(BV12&gt;BU12,BV11,BU13)</f>
        <v>1.1200000000000001</v>
      </c>
      <c r="BW13" s="65">
        <f t="shared" ref="BW13" si="68">IF(BW12&gt;BV12,BW11,BV13)</f>
        <v>1.1200000000000001</v>
      </c>
      <c r="BX13" s="65">
        <f t="shared" ref="BX13" si="69">IF(BX12&gt;BW12,BX11,BW13)</f>
        <v>1.1200000000000001</v>
      </c>
      <c r="BY13" s="65">
        <f t="shared" ref="BY13" si="70">IF(BY12&gt;BX12,BY11,BX13)</f>
        <v>1.1200000000000001</v>
      </c>
      <c r="BZ13" s="65">
        <f t="shared" ref="BZ13" si="71">IF(BZ12&gt;BY12,BZ11,BY13)</f>
        <v>1.1200000000000001</v>
      </c>
      <c r="CA13" s="65">
        <f t="shared" ref="CA13" si="72">IF(CA12&gt;BZ12,CA11,BZ13)</f>
        <v>1.1200000000000001</v>
      </c>
      <c r="CB13" s="65">
        <f t="shared" ref="CB13" si="73">IF(CB12&gt;CA12,CB11,CA13)</f>
        <v>1.1200000000000001</v>
      </c>
      <c r="CC13" s="65">
        <f t="shared" ref="CC13" si="74">IF(CC12&gt;CB12,CC11,CB13)</f>
        <v>1.1200000000000001</v>
      </c>
      <c r="CD13" s="65">
        <f t="shared" ref="CD13" si="75">IF(CD12&gt;CC12,CD11,CC13)</f>
        <v>1.1200000000000001</v>
      </c>
      <c r="CE13" s="65">
        <f t="shared" ref="CE13" si="76">IF(CE12&gt;CD12,CE11,CD13)</f>
        <v>1.1200000000000001</v>
      </c>
      <c r="CF13" s="65">
        <f t="shared" ref="CF13" si="77">IF(CF12&gt;CE12,CF11,CE13)</f>
        <v>1.1499999999999999</v>
      </c>
      <c r="CG13" s="65">
        <f t="shared" ref="CG13" si="78">IF(CG12&gt;CF12,CG11,CF13)</f>
        <v>1.1499999999999999</v>
      </c>
      <c r="CH13" s="65">
        <f t="shared" ref="CH13" si="79">IF(CH12&gt;CG12,CH11,CG13)</f>
        <v>1.1499999999999999</v>
      </c>
      <c r="CI13" s="65">
        <f t="shared" ref="CI13" si="80">IF(CI12&gt;CH12,CI11,CH13)</f>
        <v>1.1499999999999999</v>
      </c>
      <c r="CJ13" s="65">
        <f t="shared" ref="CJ13" si="81">IF(CJ12&gt;CI12,CJ11,CI13)</f>
        <v>1.1499999999999999</v>
      </c>
      <c r="CK13" s="65">
        <f t="shared" ref="CK13" si="82">IF(CK12&gt;CJ12,CK11,CJ13)</f>
        <v>1.1499999999999999</v>
      </c>
      <c r="CL13" s="65">
        <f t="shared" ref="CL13" si="83">IF(CL12&gt;CK12,CL11,CK13)</f>
        <v>1.1499999999999999</v>
      </c>
      <c r="CM13" s="65">
        <f t="shared" ref="CM13" si="84">IF(CM12&gt;CL12,CM11,CL13)</f>
        <v>1.1499999999999999</v>
      </c>
      <c r="CN13" s="65">
        <f t="shared" ref="CN13" si="85">IF(CN12&gt;CM12,CN11,CM13)</f>
        <v>1.1499999999999999</v>
      </c>
      <c r="CO13" s="65">
        <f t="shared" ref="CO13" si="86">IF(CO12&gt;CN12,CO11,CN13)</f>
        <v>1.1499999999999999</v>
      </c>
      <c r="CP13" s="65">
        <f t="shared" ref="CP13" si="87">IF(CP12&gt;CO12,CP11,CO13)</f>
        <v>1.1499999999999999</v>
      </c>
      <c r="CQ13" s="65">
        <f t="shared" ref="CQ13" si="88">IF(CQ12&gt;CP12,CQ11,CP13)</f>
        <v>1.1499999999999999</v>
      </c>
      <c r="CR13" s="65">
        <f t="shared" ref="CR13" si="89">IF(CR12&gt;CQ12,CR11,CQ13)</f>
        <v>1.18</v>
      </c>
      <c r="CS13" s="65">
        <f t="shared" ref="CS13" si="90">IF(CS12&gt;CR12,CS11,CR13)</f>
        <v>1.18</v>
      </c>
      <c r="CT13" s="65">
        <f t="shared" ref="CT13" si="91">IF(CT12&gt;CS12,CT11,CS13)</f>
        <v>1.18</v>
      </c>
      <c r="CU13" s="65">
        <f t="shared" ref="CU13" si="92">IF(CU12&gt;CT12,CU11,CT13)</f>
        <v>1.18</v>
      </c>
      <c r="CV13" s="65">
        <f t="shared" ref="CV13" si="93">IF(CV12&gt;CU12,CV11,CU13)</f>
        <v>1.18</v>
      </c>
      <c r="CW13" s="65">
        <f t="shared" ref="CW13" si="94">IF(CW12&gt;CV12,CW11,CV13)</f>
        <v>1.18</v>
      </c>
      <c r="CX13" s="65">
        <f t="shared" ref="CX13" si="95">IF(CX12&gt;CW12,CX11,CW13)</f>
        <v>1.18</v>
      </c>
      <c r="CY13" s="65">
        <f t="shared" ref="CY13" si="96">IF(CY12&gt;CX12,CY11,CX13)</f>
        <v>1.18</v>
      </c>
      <c r="CZ13" s="65">
        <f t="shared" ref="CZ13" si="97">IF(CZ12&gt;CY12,CZ11,CY13)</f>
        <v>1.18</v>
      </c>
      <c r="DA13" s="65">
        <f t="shared" ref="DA13" si="98">IF(DA12&gt;CZ12,DA11,CZ13)</f>
        <v>1.18</v>
      </c>
      <c r="DB13" s="65">
        <f t="shared" ref="DB13" si="99">IF(DB12&gt;DA12,DB11,DA13)</f>
        <v>1.18</v>
      </c>
      <c r="DC13" s="65">
        <f t="shared" ref="DC13" si="100">IF(DC12&gt;DB12,DC11,DB13)</f>
        <v>1.18</v>
      </c>
      <c r="DD13" s="65">
        <f t="shared" ref="DD13" si="101">IF(DD12&gt;DC12,DD11,DC13)</f>
        <v>1.21</v>
      </c>
      <c r="DE13" s="65">
        <f t="shared" ref="DE13" si="102">IF(DE12&gt;DD12,DE11,DD13)</f>
        <v>1.21</v>
      </c>
      <c r="DF13" s="65">
        <f t="shared" ref="DF13" si="103">IF(DF12&gt;DE12,DF11,DE13)</f>
        <v>1.21</v>
      </c>
      <c r="DG13" s="65">
        <f t="shared" ref="DG13" si="104">IF(DG12&gt;DF12,DG11,DF13)</f>
        <v>1.21</v>
      </c>
      <c r="DH13" s="65">
        <f t="shared" ref="DH13" si="105">IF(DH12&gt;DG12,DH11,DG13)</f>
        <v>1.21</v>
      </c>
      <c r="DI13" s="65">
        <f t="shared" ref="DI13" si="106">IF(DI12&gt;DH12,DI11,DH13)</f>
        <v>1.21</v>
      </c>
      <c r="DJ13" s="65">
        <f t="shared" ref="DJ13" si="107">IF(DJ12&gt;DI12,DJ11,DI13)</f>
        <v>1.21</v>
      </c>
      <c r="DK13" s="65">
        <f t="shared" ref="DK13" si="108">IF(DK12&gt;DJ12,DK11,DJ13)</f>
        <v>1.21</v>
      </c>
      <c r="DL13" s="65">
        <f t="shared" ref="DL13" si="109">IF(DL12&gt;DK12,DL11,DK13)</f>
        <v>1.21</v>
      </c>
      <c r="DM13" s="65">
        <f t="shared" ref="DM13" si="110">IF(DM12&gt;DL12,DM11,DL13)</f>
        <v>1.21</v>
      </c>
      <c r="DN13" s="65">
        <f t="shared" ref="DN13" si="111">IF(DN12&gt;DM12,DN11,DM13)</f>
        <v>1.21</v>
      </c>
      <c r="DO13" s="65">
        <f t="shared" ref="DO13" si="112">IF(DO12&gt;DN12,DO11,DN13)</f>
        <v>1.21</v>
      </c>
      <c r="DP13" s="65">
        <f t="shared" ref="DP13" si="113">IF(DP12&gt;DO12,DP11,DO13)</f>
        <v>1.24</v>
      </c>
      <c r="DQ13" s="65">
        <f t="shared" ref="DQ13" si="114">IF(DQ12&gt;DP12,DQ11,DP13)</f>
        <v>1.24</v>
      </c>
      <c r="DR13" s="65">
        <f t="shared" ref="DR13" si="115">IF(DR12&gt;DQ12,DR11,DQ13)</f>
        <v>1.24</v>
      </c>
      <c r="DS13" s="65">
        <f t="shared" ref="DS13" si="116">IF(DS12&gt;DR12,DS11,DR13)</f>
        <v>1.24</v>
      </c>
      <c r="DT13" s="65">
        <f t="shared" ref="DT13" si="117">IF(DT12&gt;DS12,DT11,DS13)</f>
        <v>1.24</v>
      </c>
      <c r="DU13" s="65">
        <f t="shared" ref="DU13" si="118">IF(DU12&gt;DT12,DU11,DT13)</f>
        <v>1.24</v>
      </c>
      <c r="DV13" s="65">
        <f t="shared" ref="DV13" si="119">IF(DV12&gt;DU12,DV11,DU13)</f>
        <v>1.24</v>
      </c>
      <c r="DW13" s="65">
        <f t="shared" ref="DW13" si="120">IF(DW12&gt;DV12,DW11,DV13)</f>
        <v>1.24</v>
      </c>
      <c r="DX13" s="65">
        <f t="shared" ref="DX13" si="121">IF(DX12&gt;DW12,DX11,DW13)</f>
        <v>1.24</v>
      </c>
      <c r="DY13" s="65">
        <f t="shared" ref="DY13" si="122">IF(DY12&gt;DX12,DY11,DX13)</f>
        <v>1.24</v>
      </c>
      <c r="DZ13" s="65">
        <f t="shared" ref="DZ13" si="123">IF(DZ12&gt;DY12,DZ11,DY13)</f>
        <v>1.24</v>
      </c>
      <c r="EA13" s="65">
        <f t="shared" ref="EA13" si="124">IF(EA12&gt;DZ12,EA11,DZ13)</f>
        <v>1.24</v>
      </c>
      <c r="EB13" s="65">
        <f t="shared" ref="EB13" si="125">IF(EB12&gt;EA12,EB11,EA13)</f>
        <v>1.27</v>
      </c>
      <c r="EC13" s="65">
        <f t="shared" ref="EC13" si="126">IF(EC12&gt;EB12,EC11,EB13)</f>
        <v>1.27</v>
      </c>
      <c r="ED13" s="65">
        <f t="shared" ref="ED13" si="127">IF(ED12&gt;EC12,ED11,EC13)</f>
        <v>1.27</v>
      </c>
      <c r="EE13" s="65">
        <f t="shared" ref="EE13" si="128">IF(EE12&gt;ED12,EE11,ED13)</f>
        <v>1.27</v>
      </c>
      <c r="EF13" s="65">
        <f t="shared" ref="EF13" si="129">IF(EF12&gt;EE12,EF11,EE13)</f>
        <v>1.27</v>
      </c>
      <c r="EG13" s="66"/>
    </row>
    <row r="14" spans="1:137" x14ac:dyDescent="0.25">
      <c r="A14" s="2"/>
      <c r="B14" s="2" t="s">
        <v>13</v>
      </c>
      <c r="C14" s="3">
        <v>107</v>
      </c>
      <c r="D14" s="3">
        <v>2400</v>
      </c>
      <c r="E14" s="3">
        <v>750</v>
      </c>
      <c r="F14" s="4"/>
      <c r="G14" s="2" t="s">
        <v>13</v>
      </c>
      <c r="H14" s="3">
        <v>13</v>
      </c>
      <c r="I14" s="18">
        <f>D14*(1-$H$20)</f>
        <v>1920</v>
      </c>
      <c r="J14" s="18">
        <f t="shared" si="20"/>
        <v>750</v>
      </c>
      <c r="K14" s="10"/>
      <c r="L14" s="2"/>
      <c r="M14" s="2"/>
      <c r="N14" s="2"/>
      <c r="O14" s="2"/>
      <c r="P14" s="2"/>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10"/>
    </row>
    <row r="15" spans="1:137" ht="15.75" thickBot="1" x14ac:dyDescent="0.3">
      <c r="A15" s="2"/>
      <c r="B15" s="2" t="s">
        <v>12</v>
      </c>
      <c r="C15" s="19">
        <v>23</v>
      </c>
      <c r="D15" s="19">
        <v>3000</v>
      </c>
      <c r="E15" s="19">
        <v>1000</v>
      </c>
      <c r="F15" s="4"/>
      <c r="G15" s="2" t="s">
        <v>12</v>
      </c>
      <c r="H15" s="19">
        <v>2</v>
      </c>
      <c r="I15" s="17">
        <f>D15*(1-$H$20)</f>
        <v>2400</v>
      </c>
      <c r="J15" s="17">
        <f t="shared" si="20"/>
        <v>1000</v>
      </c>
      <c r="K15" s="10"/>
      <c r="L15" s="2"/>
      <c r="M15" s="2"/>
      <c r="N15" s="2"/>
      <c r="O15" s="2"/>
      <c r="P15" s="41">
        <f>'Level 4'!G6</f>
        <v>44197</v>
      </c>
      <c r="Q15" s="41">
        <f t="shared" ref="Q15:AV15" si="130">EDATE(P15,1)</f>
        <v>44228</v>
      </c>
      <c r="R15" s="41">
        <f t="shared" si="130"/>
        <v>44256</v>
      </c>
      <c r="S15" s="41">
        <f t="shared" si="130"/>
        <v>44287</v>
      </c>
      <c r="T15" s="41">
        <f t="shared" si="130"/>
        <v>44317</v>
      </c>
      <c r="U15" s="41">
        <f t="shared" si="130"/>
        <v>44348</v>
      </c>
      <c r="V15" s="41">
        <f t="shared" si="130"/>
        <v>44378</v>
      </c>
      <c r="W15" s="41">
        <f t="shared" si="130"/>
        <v>44409</v>
      </c>
      <c r="X15" s="41">
        <f t="shared" si="130"/>
        <v>44440</v>
      </c>
      <c r="Y15" s="41">
        <f t="shared" si="130"/>
        <v>44470</v>
      </c>
      <c r="Z15" s="41">
        <f t="shared" si="130"/>
        <v>44501</v>
      </c>
      <c r="AA15" s="41">
        <f t="shared" si="130"/>
        <v>44531</v>
      </c>
      <c r="AB15" s="41">
        <f t="shared" si="130"/>
        <v>44562</v>
      </c>
      <c r="AC15" s="41">
        <f t="shared" si="130"/>
        <v>44593</v>
      </c>
      <c r="AD15" s="41">
        <f t="shared" si="130"/>
        <v>44621</v>
      </c>
      <c r="AE15" s="41">
        <f t="shared" si="130"/>
        <v>44652</v>
      </c>
      <c r="AF15" s="41">
        <f t="shared" si="130"/>
        <v>44682</v>
      </c>
      <c r="AG15" s="41">
        <f t="shared" si="130"/>
        <v>44713</v>
      </c>
      <c r="AH15" s="41">
        <f t="shared" si="130"/>
        <v>44743</v>
      </c>
      <c r="AI15" s="41">
        <f t="shared" si="130"/>
        <v>44774</v>
      </c>
      <c r="AJ15" s="41">
        <f t="shared" si="130"/>
        <v>44805</v>
      </c>
      <c r="AK15" s="41">
        <f t="shared" si="130"/>
        <v>44835</v>
      </c>
      <c r="AL15" s="41">
        <f t="shared" si="130"/>
        <v>44866</v>
      </c>
      <c r="AM15" s="41">
        <f t="shared" si="130"/>
        <v>44896</v>
      </c>
      <c r="AN15" s="41">
        <f t="shared" si="130"/>
        <v>44927</v>
      </c>
      <c r="AO15" s="41">
        <f t="shared" si="130"/>
        <v>44958</v>
      </c>
      <c r="AP15" s="41">
        <f t="shared" si="130"/>
        <v>44986</v>
      </c>
      <c r="AQ15" s="41">
        <f t="shared" si="130"/>
        <v>45017</v>
      </c>
      <c r="AR15" s="41">
        <f t="shared" si="130"/>
        <v>45047</v>
      </c>
      <c r="AS15" s="41">
        <f t="shared" si="130"/>
        <v>45078</v>
      </c>
      <c r="AT15" s="41">
        <f t="shared" si="130"/>
        <v>45108</v>
      </c>
      <c r="AU15" s="41">
        <f t="shared" si="130"/>
        <v>45139</v>
      </c>
      <c r="AV15" s="41">
        <f t="shared" si="130"/>
        <v>45170</v>
      </c>
      <c r="AW15" s="41">
        <f t="shared" ref="AW15:CB15" si="131">EDATE(AV15,1)</f>
        <v>45200</v>
      </c>
      <c r="AX15" s="41">
        <f t="shared" si="131"/>
        <v>45231</v>
      </c>
      <c r="AY15" s="41">
        <f t="shared" si="131"/>
        <v>45261</v>
      </c>
      <c r="AZ15" s="41">
        <f t="shared" si="131"/>
        <v>45292</v>
      </c>
      <c r="BA15" s="41">
        <f t="shared" si="131"/>
        <v>45323</v>
      </c>
      <c r="BB15" s="41">
        <f t="shared" si="131"/>
        <v>45352</v>
      </c>
      <c r="BC15" s="41">
        <f t="shared" si="131"/>
        <v>45383</v>
      </c>
      <c r="BD15" s="41">
        <f t="shared" si="131"/>
        <v>45413</v>
      </c>
      <c r="BE15" s="41">
        <f t="shared" si="131"/>
        <v>45444</v>
      </c>
      <c r="BF15" s="41">
        <f t="shared" si="131"/>
        <v>45474</v>
      </c>
      <c r="BG15" s="41">
        <f t="shared" si="131"/>
        <v>45505</v>
      </c>
      <c r="BH15" s="41">
        <f t="shared" si="131"/>
        <v>45536</v>
      </c>
      <c r="BI15" s="41">
        <f t="shared" si="131"/>
        <v>45566</v>
      </c>
      <c r="BJ15" s="41">
        <f t="shared" si="131"/>
        <v>45597</v>
      </c>
      <c r="BK15" s="41">
        <f t="shared" si="131"/>
        <v>45627</v>
      </c>
      <c r="BL15" s="41">
        <f t="shared" si="131"/>
        <v>45658</v>
      </c>
      <c r="BM15" s="41">
        <f t="shared" si="131"/>
        <v>45689</v>
      </c>
      <c r="BN15" s="41">
        <f t="shared" si="131"/>
        <v>45717</v>
      </c>
      <c r="BO15" s="41">
        <f t="shared" si="131"/>
        <v>45748</v>
      </c>
      <c r="BP15" s="41">
        <f t="shared" si="131"/>
        <v>45778</v>
      </c>
      <c r="BQ15" s="41">
        <f t="shared" si="131"/>
        <v>45809</v>
      </c>
      <c r="BR15" s="41">
        <f t="shared" si="131"/>
        <v>45839</v>
      </c>
      <c r="BS15" s="41">
        <f t="shared" si="131"/>
        <v>45870</v>
      </c>
      <c r="BT15" s="41">
        <f t="shared" si="131"/>
        <v>45901</v>
      </c>
      <c r="BU15" s="41">
        <f t="shared" si="131"/>
        <v>45931</v>
      </c>
      <c r="BV15" s="41">
        <f t="shared" si="131"/>
        <v>45962</v>
      </c>
      <c r="BW15" s="41">
        <f t="shared" si="131"/>
        <v>45992</v>
      </c>
      <c r="BX15" s="41">
        <f t="shared" si="131"/>
        <v>46023</v>
      </c>
      <c r="BY15" s="41">
        <f t="shared" si="131"/>
        <v>46054</v>
      </c>
      <c r="BZ15" s="41">
        <f t="shared" si="131"/>
        <v>46082</v>
      </c>
      <c r="CA15" s="41">
        <f t="shared" si="131"/>
        <v>46113</v>
      </c>
      <c r="CB15" s="41">
        <f t="shared" si="131"/>
        <v>46143</v>
      </c>
      <c r="CC15" s="41">
        <f t="shared" ref="CC15:DH15" si="132">EDATE(CB15,1)</f>
        <v>46174</v>
      </c>
      <c r="CD15" s="41">
        <f t="shared" si="132"/>
        <v>46204</v>
      </c>
      <c r="CE15" s="41">
        <f t="shared" si="132"/>
        <v>46235</v>
      </c>
      <c r="CF15" s="41">
        <f t="shared" si="132"/>
        <v>46266</v>
      </c>
      <c r="CG15" s="41">
        <f t="shared" si="132"/>
        <v>46296</v>
      </c>
      <c r="CH15" s="41">
        <f t="shared" si="132"/>
        <v>46327</v>
      </c>
      <c r="CI15" s="41">
        <f t="shared" si="132"/>
        <v>46357</v>
      </c>
      <c r="CJ15" s="41">
        <f t="shared" si="132"/>
        <v>46388</v>
      </c>
      <c r="CK15" s="41">
        <f t="shared" si="132"/>
        <v>46419</v>
      </c>
      <c r="CL15" s="41">
        <f t="shared" si="132"/>
        <v>46447</v>
      </c>
      <c r="CM15" s="41">
        <f t="shared" si="132"/>
        <v>46478</v>
      </c>
      <c r="CN15" s="41">
        <f t="shared" si="132"/>
        <v>46508</v>
      </c>
      <c r="CO15" s="41">
        <f t="shared" si="132"/>
        <v>46539</v>
      </c>
      <c r="CP15" s="41">
        <f t="shared" si="132"/>
        <v>46569</v>
      </c>
      <c r="CQ15" s="41">
        <f t="shared" si="132"/>
        <v>46600</v>
      </c>
      <c r="CR15" s="41">
        <f t="shared" si="132"/>
        <v>46631</v>
      </c>
      <c r="CS15" s="41">
        <f t="shared" si="132"/>
        <v>46661</v>
      </c>
      <c r="CT15" s="41">
        <f t="shared" si="132"/>
        <v>46692</v>
      </c>
      <c r="CU15" s="41">
        <f t="shared" si="132"/>
        <v>46722</v>
      </c>
      <c r="CV15" s="41">
        <f t="shared" si="132"/>
        <v>46753</v>
      </c>
      <c r="CW15" s="41">
        <f t="shared" si="132"/>
        <v>46784</v>
      </c>
      <c r="CX15" s="41">
        <f t="shared" si="132"/>
        <v>46813</v>
      </c>
      <c r="CY15" s="41">
        <f t="shared" si="132"/>
        <v>46844</v>
      </c>
      <c r="CZ15" s="41">
        <f t="shared" si="132"/>
        <v>46874</v>
      </c>
      <c r="DA15" s="41">
        <f t="shared" si="132"/>
        <v>46905</v>
      </c>
      <c r="DB15" s="41">
        <f t="shared" si="132"/>
        <v>46935</v>
      </c>
      <c r="DC15" s="41">
        <f t="shared" si="132"/>
        <v>46966</v>
      </c>
      <c r="DD15" s="41">
        <f t="shared" si="132"/>
        <v>46997</v>
      </c>
      <c r="DE15" s="41">
        <f t="shared" si="132"/>
        <v>47027</v>
      </c>
      <c r="DF15" s="41">
        <f t="shared" si="132"/>
        <v>47058</v>
      </c>
      <c r="DG15" s="41">
        <f t="shared" si="132"/>
        <v>47088</v>
      </c>
      <c r="DH15" s="41">
        <f t="shared" si="132"/>
        <v>47119</v>
      </c>
      <c r="DI15" s="41">
        <f t="shared" ref="DI15:EF15" si="133">EDATE(DH15,1)</f>
        <v>47150</v>
      </c>
      <c r="DJ15" s="41">
        <f t="shared" si="133"/>
        <v>47178</v>
      </c>
      <c r="DK15" s="41">
        <f t="shared" si="133"/>
        <v>47209</v>
      </c>
      <c r="DL15" s="41">
        <f t="shared" si="133"/>
        <v>47239</v>
      </c>
      <c r="DM15" s="41">
        <f t="shared" si="133"/>
        <v>47270</v>
      </c>
      <c r="DN15" s="41">
        <f t="shared" si="133"/>
        <v>47300</v>
      </c>
      <c r="DO15" s="41">
        <f t="shared" si="133"/>
        <v>47331</v>
      </c>
      <c r="DP15" s="41">
        <f t="shared" si="133"/>
        <v>47362</v>
      </c>
      <c r="DQ15" s="41">
        <f t="shared" si="133"/>
        <v>47392</v>
      </c>
      <c r="DR15" s="41">
        <f t="shared" si="133"/>
        <v>47423</v>
      </c>
      <c r="DS15" s="41">
        <f t="shared" si="133"/>
        <v>47453</v>
      </c>
      <c r="DT15" s="41">
        <f t="shared" si="133"/>
        <v>47484</v>
      </c>
      <c r="DU15" s="41">
        <f t="shared" si="133"/>
        <v>47515</v>
      </c>
      <c r="DV15" s="41">
        <f t="shared" si="133"/>
        <v>47543</v>
      </c>
      <c r="DW15" s="41">
        <f t="shared" si="133"/>
        <v>47574</v>
      </c>
      <c r="DX15" s="41">
        <f t="shared" si="133"/>
        <v>47604</v>
      </c>
      <c r="DY15" s="41">
        <f t="shared" si="133"/>
        <v>47635</v>
      </c>
      <c r="DZ15" s="41">
        <f t="shared" si="133"/>
        <v>47665</v>
      </c>
      <c r="EA15" s="41">
        <f t="shared" si="133"/>
        <v>47696</v>
      </c>
      <c r="EB15" s="41">
        <f t="shared" si="133"/>
        <v>47727</v>
      </c>
      <c r="EC15" s="41">
        <f t="shared" si="133"/>
        <v>47757</v>
      </c>
      <c r="ED15" s="41">
        <f t="shared" si="133"/>
        <v>47788</v>
      </c>
      <c r="EE15" s="41">
        <f t="shared" si="133"/>
        <v>47818</v>
      </c>
      <c r="EF15" s="41">
        <f t="shared" si="133"/>
        <v>47849</v>
      </c>
      <c r="EG15" s="10"/>
    </row>
    <row r="16" spans="1:137" ht="15.75" thickTop="1" x14ac:dyDescent="0.25">
      <c r="A16" s="2"/>
      <c r="B16" s="12" t="s">
        <v>30</v>
      </c>
      <c r="C16" s="25">
        <f>SUM(C12:C15)</f>
        <v>333</v>
      </c>
      <c r="D16" s="25">
        <f>SUMPRODUCT(D12:D15,$C$12:$C$15)</f>
        <v>671100</v>
      </c>
      <c r="E16" s="25">
        <f>SUMPRODUCT(E12:E15,$C$12:$C$15)</f>
        <v>208200</v>
      </c>
      <c r="F16" s="4"/>
      <c r="G16" s="12" t="s">
        <v>30</v>
      </c>
      <c r="H16" s="25">
        <f>SUM(H12:H15)</f>
        <v>37</v>
      </c>
      <c r="I16" s="25">
        <f>SUMPRODUCT(I12:I15,$H$12:$H$15)</f>
        <v>59520</v>
      </c>
      <c r="J16" s="25">
        <f>SUMPRODUCT(J12:J15,$H$12:$H$15)</f>
        <v>23050</v>
      </c>
      <c r="K16" s="10"/>
      <c r="L16" s="2"/>
      <c r="M16" s="2"/>
      <c r="N16" s="14" t="s">
        <v>30</v>
      </c>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10"/>
    </row>
    <row r="17" spans="1:137" x14ac:dyDescent="0.25">
      <c r="A17" s="2"/>
      <c r="B17" s="2"/>
      <c r="C17" s="2"/>
      <c r="D17" s="2"/>
      <c r="E17" s="2"/>
      <c r="F17" s="4"/>
      <c r="G17" s="2"/>
      <c r="H17" s="2"/>
      <c r="I17" s="2"/>
      <c r="J17" s="2"/>
      <c r="K17" s="10"/>
      <c r="L17" s="2"/>
      <c r="M17" s="2" t="str">
        <f>'Level 4'!B21</f>
        <v>Purchase Price</v>
      </c>
      <c r="N17" s="10">
        <f>SUM(P17:EF17)</f>
        <v>-25000000</v>
      </c>
      <c r="O17" s="2"/>
      <c r="P17" s="2">
        <f>-'Level 4'!D21</f>
        <v>-25000000</v>
      </c>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10"/>
    </row>
    <row r="18" spans="1:137" ht="18.75" x14ac:dyDescent="0.3">
      <c r="A18" s="2"/>
      <c r="B18" s="11" t="s">
        <v>5</v>
      </c>
      <c r="C18" s="2"/>
      <c r="D18" s="2"/>
      <c r="E18" s="2"/>
      <c r="F18" s="4"/>
      <c r="G18" s="2"/>
      <c r="H18" s="2"/>
      <c r="I18" s="2"/>
      <c r="J18" s="2"/>
      <c r="K18" s="10"/>
      <c r="L18" s="2"/>
      <c r="M18" s="2" t="str">
        <f>'Level 4'!B22</f>
        <v>Stamp Duty</v>
      </c>
      <c r="N18" s="10">
        <f t="shared" ref="N18:N20" si="134">SUM(P18:EF18)</f>
        <v>-1250000</v>
      </c>
      <c r="O18" s="2"/>
      <c r="P18" s="2">
        <f>-'Level 4'!D22</f>
        <v>-1250000</v>
      </c>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10"/>
    </row>
    <row r="19" spans="1:137" x14ac:dyDescent="0.25">
      <c r="A19" s="2"/>
      <c r="B19" s="2"/>
      <c r="C19" s="2"/>
      <c r="D19" s="2"/>
      <c r="E19" s="2"/>
      <c r="F19" s="4"/>
      <c r="G19" s="12" t="s">
        <v>109</v>
      </c>
      <c r="H19" s="44" t="s">
        <v>107</v>
      </c>
      <c r="I19" s="2"/>
      <c r="J19" s="2"/>
      <c r="K19" s="10"/>
      <c r="L19" s="2"/>
      <c r="M19" s="2" t="str">
        <f>'Level 4'!B23</f>
        <v>Legal</v>
      </c>
      <c r="N19" s="10">
        <f t="shared" si="134"/>
        <v>-50000</v>
      </c>
      <c r="O19" s="2"/>
      <c r="P19" s="2">
        <f>-'Level 4'!D23</f>
        <v>-50000</v>
      </c>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10"/>
    </row>
    <row r="20" spans="1:137" x14ac:dyDescent="0.25">
      <c r="A20" s="2"/>
      <c r="B20" s="12" t="s">
        <v>4</v>
      </c>
      <c r="C20" s="2"/>
      <c r="D20" s="2"/>
      <c r="E20" s="2"/>
      <c r="F20" s="4"/>
      <c r="G20" s="12" t="s">
        <v>88</v>
      </c>
      <c r="H20" s="45">
        <v>0.2</v>
      </c>
      <c r="I20" s="2"/>
      <c r="J20" s="2"/>
      <c r="K20" s="10"/>
      <c r="L20" s="2"/>
      <c r="M20" s="2" t="str">
        <f>'Level 4'!B24</f>
        <v>Due Diligence</v>
      </c>
      <c r="N20" s="10">
        <f t="shared" si="134"/>
        <v>-50000</v>
      </c>
      <c r="O20" s="2"/>
      <c r="P20" s="2">
        <f>-'Level 4'!D24</f>
        <v>-50000</v>
      </c>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10"/>
    </row>
    <row r="21" spans="1:137" x14ac:dyDescent="0.25">
      <c r="A21" s="2"/>
      <c r="B21" s="2" t="s">
        <v>2</v>
      </c>
      <c r="C21" s="2"/>
      <c r="D21" s="3">
        <v>25000000</v>
      </c>
      <c r="E21" s="3"/>
      <c r="F21" s="4"/>
      <c r="G21" s="12" t="s">
        <v>87</v>
      </c>
      <c r="H21" s="29">
        <v>400</v>
      </c>
      <c r="I21" s="2"/>
      <c r="J21" s="2"/>
      <c r="K21" s="10"/>
      <c r="L21" s="2"/>
      <c r="M21" s="2"/>
      <c r="N21" s="10"/>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10"/>
    </row>
    <row r="22" spans="1:137" x14ac:dyDescent="0.25">
      <c r="A22" s="2"/>
      <c r="B22" s="2" t="s">
        <v>35</v>
      </c>
      <c r="C22" s="16">
        <v>0.05</v>
      </c>
      <c r="D22" s="3">
        <f>D21*C22</f>
        <v>1250000</v>
      </c>
      <c r="E22" s="3"/>
      <c r="F22" s="4"/>
      <c r="G22" s="2"/>
      <c r="H22" s="2"/>
      <c r="I22" s="2"/>
      <c r="J22" s="2"/>
      <c r="K22" s="10"/>
      <c r="L22" s="2"/>
      <c r="M22" s="2" t="s">
        <v>50</v>
      </c>
      <c r="N22" s="10">
        <f>SUM(P22:EF22)</f>
        <v>-55000000</v>
      </c>
      <c r="O22" s="2"/>
      <c r="P22" s="2"/>
      <c r="Q22" s="2">
        <f>IF(AND(Q$15&gt;=$D$28,Q$15&lt;$D$30),-$D$39*(NORMDIST(DATEDIF($D$28,Q15,"m")+1,$C$34,$C$35,1)-NORMSDIST(-$C$33))/(NORMSDIST($C$33)-NORMSDIST(-$C$33))-SUM($O$22:P22),0)</f>
        <v>0</v>
      </c>
      <c r="R22" s="2">
        <f>IF(AND(R$15&gt;=$D$28,R$15&lt;$D$30),-$D$39*(NORMDIST(DATEDIF($D$28,R15,"m")+1,$C$34,$C$35,1)-NORMSDIST(-$C$33))/(NORMSDIST($C$33)-NORMSDIST(-$C$33))-SUM($O$22:Q22),0)</f>
        <v>-136795.86040316708</v>
      </c>
      <c r="S22" s="2">
        <f>IF(AND(S$15&gt;=$D$28,S$15&lt;$D$30),-$D$39*(NORMDIST(DATEDIF($D$28,S15,"m")+1,$C$34,$C$35,1)-NORMSDIST(-$C$33))/(NORMSDIST($C$33)-NORMSDIST(-$C$33))-SUM($O$22:R22),0)</f>
        <v>-330063.2468124291</v>
      </c>
      <c r="T22" s="2">
        <f>IF(AND(T$15&gt;=$D$28,T$15&lt;$D$30),-$D$39*(NORMDIST(DATEDIF($D$28,T15,"m")+1,$C$34,$C$35,1)-NORMSDIST(-$C$33))/(NORMSDIST($C$33)-NORMSDIST(-$C$33))-SUM($O$22:S22),0)</f>
        <v>-713340.05524728447</v>
      </c>
      <c r="U22" s="2">
        <f>IF(AND(U$15&gt;=$D$28,U$15&lt;$D$30),-$D$39*(NORMDIST(DATEDIF($D$28,U15,"m")+1,$C$34,$C$35,1)-NORMSDIST(-$C$33))/(NORMSDIST($C$33)-NORMSDIST(-$C$33))-SUM($O$22:T22),0)</f>
        <v>-1380940.3752436328</v>
      </c>
      <c r="V22" s="2">
        <f>IF(AND(V$15&gt;=$D$28,V$15&lt;$D$30),-$D$39*(NORMDIST(DATEDIF($D$28,V15,"m")+1,$C$34,$C$35,1)-NORMSDIST(-$C$33))/(NORMSDIST($C$33)-NORMSDIST(-$C$33))-SUM($O$22:U22),0)</f>
        <v>-2394612.6757930643</v>
      </c>
      <c r="W22" s="2">
        <f>IF(AND(W$15&gt;=$D$28,W$15&lt;$D$30),-$D$39*(NORMDIST(DATEDIF($D$28,W15,"m")+1,$C$34,$C$35,1)-NORMSDIST(-$C$33))/(NORMSDIST($C$33)-NORMSDIST(-$C$33))-SUM($O$22:V22),0)</f>
        <v>-3719463.6746937782</v>
      </c>
      <c r="X22" s="2">
        <f>IF(AND(X$15&gt;=$D$28,X$15&lt;$D$30),-$D$39*(NORMDIST(DATEDIF($D$28,X15,"m")+1,$C$34,$C$35,1)-NORMSDIST(-$C$33))/(NORMSDIST($C$33)-NORMSDIST(-$C$33))-SUM($O$22:W22),0)</f>
        <v>-5175022.1031519994</v>
      </c>
      <c r="Y22" s="2">
        <f>IF(AND(Y$15&gt;=$D$28,Y$15&lt;$D$30),-$D$39*(NORMDIST(DATEDIF($D$28,Y15,"m")+1,$C$34,$C$35,1)-NORMSDIST(-$C$33))/(NORMSDIST($C$33)-NORMSDIST(-$C$33))-SUM($O$22:X22),0)</f>
        <v>-6449596.7408066858</v>
      </c>
      <c r="Z22" s="2">
        <f>IF(AND(Z$15&gt;=$D$28,Z$15&lt;$D$30),-$D$39*(NORMDIST(DATEDIF($D$28,Z15,"m")+1,$C$34,$C$35,1)-NORMSDIST(-$C$33))/(NORMSDIST($C$33)-NORMSDIST(-$C$33))-SUM($O$22:Y22),0)</f>
        <v>-7200165.267847959</v>
      </c>
      <c r="AA22" s="2">
        <f>IF(AND(AA$15&gt;=$D$28,AA$15&lt;$D$30),-$D$39*(NORMDIST(DATEDIF($D$28,AA15,"m")+1,$C$34,$C$35,1)-NORMSDIST(-$C$33))/(NORMSDIST($C$33)-NORMSDIST(-$C$33))-SUM($O$22:Z22),0)</f>
        <v>-7200165.2678479627</v>
      </c>
      <c r="AB22" s="2">
        <f>IF(AND(AB$15&gt;=$D$28,AB$15&lt;$D$30),-$D$39*(NORMDIST(DATEDIF($D$28,AB15,"m")+1,$C$34,$C$35,1)-NORMSDIST(-$C$33))/(NORMSDIST($C$33)-NORMSDIST(-$C$33))-SUM($O$22:AA22),0)</f>
        <v>-6449596.7408066839</v>
      </c>
      <c r="AC22" s="2">
        <f>IF(AND(AC$15&gt;=$D$28,AC$15&lt;$D$30),-$D$39*(NORMDIST(DATEDIF($D$28,AC15,"m")+1,$C$34,$C$35,1)-NORMSDIST(-$C$33))/(NORMSDIST($C$33)-NORMSDIST(-$C$33))-SUM($O$22:AB22),0)</f>
        <v>-5175022.1031519994</v>
      </c>
      <c r="AD22" s="2">
        <f>IF(AND(AD$15&gt;=$D$28,AD$15&lt;$D$30),-$D$39*(NORMDIST(DATEDIF($D$28,AD15,"m")+1,$C$34,$C$35,1)-NORMSDIST(-$C$33))/(NORMSDIST($C$33)-NORMSDIST(-$C$33))-SUM($O$22:AC22),0)</f>
        <v>-3719463.6746937782</v>
      </c>
      <c r="AE22" s="2">
        <f>IF(AND(AE$15&gt;=$D$28,AE$15&lt;$D$30),-$D$39*(NORMDIST(DATEDIF($D$28,AE15,"m")+1,$C$34,$C$35,1)-NORMSDIST(-$C$33))/(NORMSDIST($C$33)-NORMSDIST(-$C$33))-SUM($O$22:AD22),0)</f>
        <v>-2394612.6757930592</v>
      </c>
      <c r="AF22" s="2">
        <f>IF(AND(AF$15&gt;=$D$28,AF$15&lt;$D$30),-$D$39*(NORMDIST(DATEDIF($D$28,AF15,"m")+1,$C$34,$C$35,1)-NORMSDIST(-$C$33))/(NORMSDIST($C$33)-NORMSDIST(-$C$33))-SUM($O$22:AE22),0)</f>
        <v>-1380940.375243634</v>
      </c>
      <c r="AG22" s="2">
        <f>IF(AND(AG$15&gt;=$D$28,AG$15&lt;$D$30),-$D$39*(NORMDIST(DATEDIF($D$28,AG15,"m")+1,$C$34,$C$35,1)-NORMSDIST(-$C$33))/(NORMSDIST($C$33)-NORMSDIST(-$C$33))-SUM($O$22:AF22),0)</f>
        <v>-713340.05524728447</v>
      </c>
      <c r="AH22" s="2">
        <f>IF(AND(AH$15&gt;=$D$28,AH$15&lt;$D$30),-$D$39*(NORMDIST(DATEDIF($D$28,AH15,"m")+1,$C$34,$C$35,1)-NORMSDIST(-$C$33))/(NORMSDIST($C$33)-NORMSDIST(-$C$33))-SUM($O$22:AG22),0)</f>
        <v>-330063.246812433</v>
      </c>
      <c r="AI22" s="2">
        <f>IF(AND(AI$15&gt;=$D$28,AI$15&lt;$D$30),-$D$39*(NORMDIST(DATEDIF($D$28,AI15,"m")+1,$C$34,$C$35,1)-NORMSDIST(-$C$33))/(NORMSDIST($C$33)-NORMSDIST(-$C$33))-SUM($O$22:AH22),0)</f>
        <v>-136795.86040316522</v>
      </c>
      <c r="AJ22" s="2">
        <f>IF(AND(AJ$15&gt;=$D$28,AJ$15&lt;$D$30),-$D$39*(NORMDIST(DATEDIF($D$28,AJ15,"m")+1,$C$34,$C$35,1)-NORMSDIST(-$C$33))/(NORMSDIST($C$33)-NORMSDIST(-$C$33))-SUM($O$22:AI22),0)</f>
        <v>0</v>
      </c>
      <c r="AK22" s="2">
        <f>IF(AND(AK$15&gt;=$D$28,AK$15&lt;$D$30),-$D$39*(NORMDIST(DATEDIF($D$28,AK15,"m")+1,$C$34,$C$35,1)-NORMSDIST(-$C$33))/(NORMSDIST($C$33)-NORMSDIST(-$C$33))-SUM($O$22:AJ22),0)</f>
        <v>0</v>
      </c>
      <c r="AL22" s="2">
        <f>IF(AND(AL$15&gt;=$D$28,AL$15&lt;$D$30),-$D$39*(NORMDIST(DATEDIF($D$28,AL15,"m")+1,$C$34,$C$35,1)-NORMSDIST(-$C$33))/(NORMSDIST($C$33)-NORMSDIST(-$C$33))-SUM($O$22:AK22),0)</f>
        <v>0</v>
      </c>
      <c r="AM22" s="2">
        <f>IF(AND(AM$15&gt;=$D$28,AM$15&lt;$D$30),-$D$39*(NORMDIST(DATEDIF($D$28,AM15,"m")+1,$C$34,$C$35,1)-NORMSDIST(-$C$33))/(NORMSDIST($C$33)-NORMSDIST(-$C$33))-SUM($O$22:AL22),0)</f>
        <v>0</v>
      </c>
      <c r="AN22" s="2">
        <f>IF(AND(AN$15&gt;=$D$28,AN$15&lt;$D$30),-$D$39*(NORMDIST(DATEDIF($D$28,AN15,"m")+1,$C$34,$C$35,1)-NORMSDIST(-$C$33))/(NORMSDIST($C$33)-NORMSDIST(-$C$33))-SUM($O$22:AM22),0)</f>
        <v>0</v>
      </c>
      <c r="AO22" s="2">
        <f>IF(AND(AO$15&gt;=$D$28,AO$15&lt;$D$30),-$D$39*(NORMDIST(DATEDIF($D$28,AO15,"m")+1,$C$34,$C$35,1)-NORMSDIST(-$C$33))/(NORMSDIST($C$33)-NORMSDIST(-$C$33))-SUM($O$22:AN22),0)</f>
        <v>0</v>
      </c>
      <c r="AP22" s="2">
        <f>IF(AND(AP$15&gt;=$D$28,AP$15&lt;$D$30),-$D$39*(NORMDIST(DATEDIF($D$28,AP15,"m")+1,$C$34,$C$35,1)-NORMSDIST(-$C$33))/(NORMSDIST($C$33)-NORMSDIST(-$C$33))-SUM($O$22:AO22),0)</f>
        <v>0</v>
      </c>
      <c r="AQ22" s="2">
        <f>IF(AND(AQ$15&gt;=$D$28,AQ$15&lt;$D$30),-$D$39*(NORMDIST(DATEDIF($D$28,AQ15,"m")+1,$C$34,$C$35,1)-NORMSDIST(-$C$33))/(NORMSDIST($C$33)-NORMSDIST(-$C$33))-SUM($O$22:AP22),0)</f>
        <v>0</v>
      </c>
      <c r="AR22" s="2">
        <f>IF(AND(AR$15&gt;=$D$28,AR$15&lt;$D$30),-$D$39*(NORMDIST(DATEDIF($D$28,AR15,"m")+1,$C$34,$C$35,1)-NORMSDIST(-$C$33))/(NORMSDIST($C$33)-NORMSDIST(-$C$33))-SUM($O$22:AQ22),0)</f>
        <v>0</v>
      </c>
      <c r="AS22" s="2">
        <f>IF(AND(AS$15&gt;=$D$28,AS$15&lt;$D$30),-$D$39*(NORMDIST(DATEDIF($D$28,AS15,"m")+1,$C$34,$C$35,1)-NORMSDIST(-$C$33))/(NORMSDIST($C$33)-NORMSDIST(-$C$33))-SUM($O$22:AR22),0)</f>
        <v>0</v>
      </c>
      <c r="AT22" s="2">
        <f>IF(AND(AT$15&gt;=$D$28,AT$15&lt;$D$30),-$D$39*(NORMDIST(DATEDIF($D$28,AT15,"m")+1,$C$34,$C$35,1)-NORMSDIST(-$C$33))/(NORMSDIST($C$33)-NORMSDIST(-$C$33))-SUM($O$22:AS22),0)</f>
        <v>0</v>
      </c>
      <c r="AU22" s="2">
        <f>IF(AND(AU$15&gt;=$D$28,AU$15&lt;$D$30),-$D$39*(NORMDIST(DATEDIF($D$28,AU15,"m")+1,$C$34,$C$35,1)-NORMSDIST(-$C$33))/(NORMSDIST($C$33)-NORMSDIST(-$C$33))-SUM($O$22:AT22),0)</f>
        <v>0</v>
      </c>
      <c r="AV22" s="2">
        <f>IF(AND(AV$15&gt;=$D$28,AV$15&lt;$D$30),-$D$39*(NORMDIST(DATEDIF($D$28,AV15,"m")+1,$C$34,$C$35,1)-NORMSDIST(-$C$33))/(NORMSDIST($C$33)-NORMSDIST(-$C$33))-SUM($O$22:AU22),0)</f>
        <v>0</v>
      </c>
      <c r="AW22" s="2">
        <f>IF(AND(AW$15&gt;=$D$28,AW$15&lt;$D$30),-$D$39*(NORMDIST(DATEDIF($D$28,AW15,"m")+1,$C$34,$C$35,1)-NORMSDIST(-$C$33))/(NORMSDIST($C$33)-NORMSDIST(-$C$33))-SUM($O$22:AV22),0)</f>
        <v>0</v>
      </c>
      <c r="AX22" s="2">
        <f>IF(AND(AX$15&gt;=$D$28,AX$15&lt;$D$30),-$D$39*(NORMDIST(DATEDIF($D$28,AX15,"m")+1,$C$34,$C$35,1)-NORMSDIST(-$C$33))/(NORMSDIST($C$33)-NORMSDIST(-$C$33))-SUM($O$22:AW22),0)</f>
        <v>0</v>
      </c>
      <c r="AY22" s="2">
        <f>IF(AND(AY$15&gt;=$D$28,AY$15&lt;$D$30),-$D$39*(NORMDIST(DATEDIF($D$28,AY15,"m")+1,$C$34,$C$35,1)-NORMSDIST(-$C$33))/(NORMSDIST($C$33)-NORMSDIST(-$C$33))-SUM($O$22:AX22),0)</f>
        <v>0</v>
      </c>
      <c r="AZ22" s="2">
        <f>IF(AND(AZ$15&gt;=$D$28,AZ$15&lt;$D$30),-$D$39*(NORMDIST(DATEDIF($D$28,AZ15,"m")+1,$C$34,$C$35,1)-NORMSDIST(-$C$33))/(NORMSDIST($C$33)-NORMSDIST(-$C$33))-SUM($O$22:AY22),0)</f>
        <v>0</v>
      </c>
      <c r="BA22" s="2">
        <f>IF(AND(BA$15&gt;=$D$28,BA$15&lt;$D$30),-$D$39*(NORMDIST(DATEDIF($D$28,BA15,"m")+1,$C$34,$C$35,1)-NORMSDIST(-$C$33))/(NORMSDIST($C$33)-NORMSDIST(-$C$33))-SUM($O$22:AZ22),0)</f>
        <v>0</v>
      </c>
      <c r="BB22" s="2">
        <f>IF(AND(BB$15&gt;=$D$28,BB$15&lt;$D$30),-$D$39*(NORMDIST(DATEDIF($D$28,BB15,"m")+1,$C$34,$C$35,1)-NORMSDIST(-$C$33))/(NORMSDIST($C$33)-NORMSDIST(-$C$33))-SUM($O$22:BA22),0)</f>
        <v>0</v>
      </c>
      <c r="BC22" s="2">
        <f>IF(AND(BC$15&gt;=$D$28,BC$15&lt;$D$30),-$D$39*(NORMDIST(DATEDIF($D$28,BC15,"m")+1,$C$34,$C$35,1)-NORMSDIST(-$C$33))/(NORMSDIST($C$33)-NORMSDIST(-$C$33))-SUM($O$22:BB22),0)</f>
        <v>0</v>
      </c>
      <c r="BD22" s="2">
        <f>IF(AND(BD$15&gt;=$D$28,BD$15&lt;$D$30),-$D$39*(NORMDIST(DATEDIF($D$28,BD15,"m")+1,$C$34,$C$35,1)-NORMSDIST(-$C$33))/(NORMSDIST($C$33)-NORMSDIST(-$C$33))-SUM($O$22:BC22),0)</f>
        <v>0</v>
      </c>
      <c r="BE22" s="2">
        <f>IF(AND(BE$15&gt;=$D$28,BE$15&lt;$D$30),-$D$39*(NORMDIST(DATEDIF($D$28,BE15,"m")+1,$C$34,$C$35,1)-NORMSDIST(-$C$33))/(NORMSDIST($C$33)-NORMSDIST(-$C$33))-SUM($O$22:BD22),0)</f>
        <v>0</v>
      </c>
      <c r="BF22" s="2">
        <f>IF(AND(BF$15&gt;=$D$28,BF$15&lt;$D$30),-$D$39*(NORMDIST(DATEDIF($D$28,BF15,"m")+1,$C$34,$C$35,1)-NORMSDIST(-$C$33))/(NORMSDIST($C$33)-NORMSDIST(-$C$33))-SUM($O$22:BE22),0)</f>
        <v>0</v>
      </c>
      <c r="BG22" s="2">
        <f>IF(AND(BG$15&gt;=$D$28,BG$15&lt;$D$30),-$D$39*(NORMDIST(DATEDIF($D$28,BG15,"m")+1,$C$34,$C$35,1)-NORMSDIST(-$C$33))/(NORMSDIST($C$33)-NORMSDIST(-$C$33))-SUM($O$22:BF22),0)</f>
        <v>0</v>
      </c>
      <c r="BH22" s="2">
        <f>IF(AND(BH$15&gt;=$D$28,BH$15&lt;$D$30),-$D$39*(NORMDIST(DATEDIF($D$28,BH15,"m")+1,$C$34,$C$35,1)-NORMSDIST(-$C$33))/(NORMSDIST($C$33)-NORMSDIST(-$C$33))-SUM($O$22:BG22),0)</f>
        <v>0</v>
      </c>
      <c r="BI22" s="2">
        <f>IF(AND(BI$15&gt;=$D$28,BI$15&lt;$D$30),-$D$39*(NORMDIST(DATEDIF($D$28,BI15,"m")+1,$C$34,$C$35,1)-NORMSDIST(-$C$33))/(NORMSDIST($C$33)-NORMSDIST(-$C$33))-SUM($O$22:BH22),0)</f>
        <v>0</v>
      </c>
      <c r="BJ22" s="2">
        <f>IF(AND(BJ$15&gt;=$D$28,BJ$15&lt;$D$30),-$D$39*(NORMDIST(DATEDIF($D$28,BJ15,"m")+1,$C$34,$C$35,1)-NORMSDIST(-$C$33))/(NORMSDIST($C$33)-NORMSDIST(-$C$33))-SUM($O$22:BI22),0)</f>
        <v>0</v>
      </c>
      <c r="BK22" s="2">
        <f>IF(AND(BK$15&gt;=$D$28,BK$15&lt;$D$30),-$D$39*(NORMDIST(DATEDIF($D$28,BK15,"m")+1,$C$34,$C$35,1)-NORMSDIST(-$C$33))/(NORMSDIST($C$33)-NORMSDIST(-$C$33))-SUM($O$22:BJ22),0)</f>
        <v>0</v>
      </c>
      <c r="BL22" s="2">
        <f>IF(AND(BL$15&gt;=$D$28,BL$15&lt;$D$30),-$D$39*(NORMDIST(DATEDIF($D$28,BL15,"m")+1,$C$34,$C$35,1)-NORMSDIST(-$C$33))/(NORMSDIST($C$33)-NORMSDIST(-$C$33))-SUM($O$22:BK22),0)</f>
        <v>0</v>
      </c>
      <c r="BM22" s="2">
        <f>IF(AND(BM$15&gt;=$D$28,BM$15&lt;$D$30),-$D$39*(NORMDIST(DATEDIF($D$28,BM15,"m")+1,$C$34,$C$35,1)-NORMSDIST(-$C$33))/(NORMSDIST($C$33)-NORMSDIST(-$C$33))-SUM($O$22:BL22),0)</f>
        <v>0</v>
      </c>
      <c r="BN22" s="2">
        <f>IF(AND(BN$15&gt;=$D$28,BN$15&lt;$D$30),-$D$39*(NORMDIST(DATEDIF($D$28,BN15,"m")+1,$C$34,$C$35,1)-NORMSDIST(-$C$33))/(NORMSDIST($C$33)-NORMSDIST(-$C$33))-SUM($O$22:BM22),0)</f>
        <v>0</v>
      </c>
      <c r="BO22" s="2">
        <f>IF(AND(BO$15&gt;=$D$28,BO$15&lt;$D$30),-$D$39*(NORMDIST(DATEDIF($D$28,BO15,"m")+1,$C$34,$C$35,1)-NORMSDIST(-$C$33))/(NORMSDIST($C$33)-NORMSDIST(-$C$33))-SUM($O$22:BN22),0)</f>
        <v>0</v>
      </c>
      <c r="BP22" s="2">
        <f>IF(AND(BP$15&gt;=$D$28,BP$15&lt;$D$30),-$D$39*(NORMDIST(DATEDIF($D$28,BP15,"m")+1,$C$34,$C$35,1)-NORMSDIST(-$C$33))/(NORMSDIST($C$33)-NORMSDIST(-$C$33))-SUM($O$22:BO22),0)</f>
        <v>0</v>
      </c>
      <c r="BQ22" s="2">
        <f>IF(AND(BQ$15&gt;=$D$28,BQ$15&lt;$D$30),-$D$39*(NORMDIST(DATEDIF($D$28,BQ15,"m")+1,$C$34,$C$35,1)-NORMSDIST(-$C$33))/(NORMSDIST($C$33)-NORMSDIST(-$C$33))-SUM($O$22:BP22),0)</f>
        <v>0</v>
      </c>
      <c r="BR22" s="2">
        <f>IF(AND(BR$15&gt;=$D$28,BR$15&lt;$D$30),-$D$39*(NORMDIST(DATEDIF($D$28,BR15,"m")+1,$C$34,$C$35,1)-NORMSDIST(-$C$33))/(NORMSDIST($C$33)-NORMSDIST(-$C$33))-SUM($O$22:BQ22),0)</f>
        <v>0</v>
      </c>
      <c r="BS22" s="2">
        <f>IF(AND(BS$15&gt;=$D$28,BS$15&lt;$D$30),-$D$39*(NORMDIST(DATEDIF($D$28,BS15,"m")+1,$C$34,$C$35,1)-NORMSDIST(-$C$33))/(NORMSDIST($C$33)-NORMSDIST(-$C$33))-SUM($O$22:BR22),0)</f>
        <v>0</v>
      </c>
      <c r="BT22" s="2">
        <f>IF(AND(BT$15&gt;=$D$28,BT$15&lt;$D$30),-$D$39*(NORMDIST(DATEDIF($D$28,BT15,"m")+1,$C$34,$C$35,1)-NORMSDIST(-$C$33))/(NORMSDIST($C$33)-NORMSDIST(-$C$33))-SUM($O$22:BS22),0)</f>
        <v>0</v>
      </c>
      <c r="BU22" s="2">
        <f>IF(AND(BU$15&gt;=$D$28,BU$15&lt;$D$30),-$D$39*(NORMDIST(DATEDIF($D$28,BU15,"m")+1,$C$34,$C$35,1)-NORMSDIST(-$C$33))/(NORMSDIST($C$33)-NORMSDIST(-$C$33))-SUM($O$22:BT22),0)</f>
        <v>0</v>
      </c>
      <c r="BV22" s="2">
        <f>IF(AND(BV$15&gt;=$D$28,BV$15&lt;$D$30),-$D$39*(NORMDIST(DATEDIF($D$28,BV15,"m")+1,$C$34,$C$35,1)-NORMSDIST(-$C$33))/(NORMSDIST($C$33)-NORMSDIST(-$C$33))-SUM($O$22:BU22),0)</f>
        <v>0</v>
      </c>
      <c r="BW22" s="2">
        <f>IF(AND(BW$15&gt;=$D$28,BW$15&lt;$D$30),-$D$39*(NORMDIST(DATEDIF($D$28,BW15,"m")+1,$C$34,$C$35,1)-NORMSDIST(-$C$33))/(NORMSDIST($C$33)-NORMSDIST(-$C$33))-SUM($O$22:BV22),0)</f>
        <v>0</v>
      </c>
      <c r="BX22" s="2">
        <f>IF(AND(BX$15&gt;=$D$28,BX$15&lt;$D$30),-$D$39*(NORMDIST(DATEDIF($D$28,BX15,"m")+1,$C$34,$C$35,1)-NORMSDIST(-$C$33))/(NORMSDIST($C$33)-NORMSDIST(-$C$33))-SUM($O$22:BW22),0)</f>
        <v>0</v>
      </c>
      <c r="BY22" s="2">
        <f>IF(AND(BY$15&gt;=$D$28,BY$15&lt;$D$30),-$D$39*(NORMDIST(DATEDIF($D$28,BY15,"m")+1,$C$34,$C$35,1)-NORMSDIST(-$C$33))/(NORMSDIST($C$33)-NORMSDIST(-$C$33))-SUM($O$22:BX22),0)</f>
        <v>0</v>
      </c>
      <c r="BZ22" s="2">
        <f>IF(AND(BZ$15&gt;=$D$28,BZ$15&lt;$D$30),-$D$39*(NORMDIST(DATEDIF($D$28,BZ15,"m")+1,$C$34,$C$35,1)-NORMSDIST(-$C$33))/(NORMSDIST($C$33)-NORMSDIST(-$C$33))-SUM($O$22:BY22),0)</f>
        <v>0</v>
      </c>
      <c r="CA22" s="2">
        <f>IF(AND(CA$15&gt;=$D$28,CA$15&lt;$D$30),-$D$39*(NORMDIST(DATEDIF($D$28,CA15,"m")+1,$C$34,$C$35,1)-NORMSDIST(-$C$33))/(NORMSDIST($C$33)-NORMSDIST(-$C$33))-SUM($O$22:BZ22),0)</f>
        <v>0</v>
      </c>
      <c r="CB22" s="2">
        <f>IF(AND(CB$15&gt;=$D$28,CB$15&lt;$D$30),-$D$39*(NORMDIST(DATEDIF($D$28,CB15,"m")+1,$C$34,$C$35,1)-NORMSDIST(-$C$33))/(NORMSDIST($C$33)-NORMSDIST(-$C$33))-SUM($O$22:CA22),0)</f>
        <v>0</v>
      </c>
      <c r="CC22" s="2">
        <f>IF(AND(CC$15&gt;=$D$28,CC$15&lt;$D$30),-$D$39*(NORMDIST(DATEDIF($D$28,CC15,"m")+1,$C$34,$C$35,1)-NORMSDIST(-$C$33))/(NORMSDIST($C$33)-NORMSDIST(-$C$33))-SUM($O$22:CB22),0)</f>
        <v>0</v>
      </c>
      <c r="CD22" s="2">
        <f>IF(AND(CD$15&gt;=$D$28,CD$15&lt;$D$30),-$D$39*(NORMDIST(DATEDIF($D$28,CD15,"m")+1,$C$34,$C$35,1)-NORMSDIST(-$C$33))/(NORMSDIST($C$33)-NORMSDIST(-$C$33))-SUM($O$22:CC22),0)</f>
        <v>0</v>
      </c>
      <c r="CE22" s="2">
        <f>IF(AND(CE$15&gt;=$D$28,CE$15&lt;$D$30),-$D$39*(NORMDIST(DATEDIF($D$28,CE15,"m")+1,$C$34,$C$35,1)-NORMSDIST(-$C$33))/(NORMSDIST($C$33)-NORMSDIST(-$C$33))-SUM($O$22:CD22),0)</f>
        <v>0</v>
      </c>
      <c r="CF22" s="2">
        <f>IF(AND(CF$15&gt;=$D$28,CF$15&lt;$D$30),-$D$39*(NORMDIST(DATEDIF($D$28,CF15,"m")+1,$C$34,$C$35,1)-NORMSDIST(-$C$33))/(NORMSDIST($C$33)-NORMSDIST(-$C$33))-SUM($O$22:CE22),0)</f>
        <v>0</v>
      </c>
      <c r="CG22" s="2">
        <f>IF(AND(CG$15&gt;=$D$28,CG$15&lt;$D$30),-$D$39*(NORMDIST(DATEDIF($D$28,CG15,"m")+1,$C$34,$C$35,1)-NORMSDIST(-$C$33))/(NORMSDIST($C$33)-NORMSDIST(-$C$33))-SUM($O$22:CF22),0)</f>
        <v>0</v>
      </c>
      <c r="CH22" s="2">
        <f>IF(AND(CH$15&gt;=$D$28,CH$15&lt;$D$30),-$D$39*(NORMDIST(DATEDIF($D$28,CH15,"m")+1,$C$34,$C$35,1)-NORMSDIST(-$C$33))/(NORMSDIST($C$33)-NORMSDIST(-$C$33))-SUM($O$22:CG22),0)</f>
        <v>0</v>
      </c>
      <c r="CI22" s="2">
        <f>IF(AND(CI$15&gt;=$D$28,CI$15&lt;$D$30),-$D$39*(NORMDIST(DATEDIF($D$28,CI15,"m")+1,$C$34,$C$35,1)-NORMSDIST(-$C$33))/(NORMSDIST($C$33)-NORMSDIST(-$C$33))-SUM($O$22:CH22),0)</f>
        <v>0</v>
      </c>
      <c r="CJ22" s="2">
        <f>IF(AND(CJ$15&gt;=$D$28,CJ$15&lt;$D$30),-$D$39*(NORMDIST(DATEDIF($D$28,CJ15,"m")+1,$C$34,$C$35,1)-NORMSDIST(-$C$33))/(NORMSDIST($C$33)-NORMSDIST(-$C$33))-SUM($O$22:CI22),0)</f>
        <v>0</v>
      </c>
      <c r="CK22" s="2">
        <f>IF(AND(CK$15&gt;=$D$28,CK$15&lt;$D$30),-$D$39*(NORMDIST(DATEDIF($D$28,CK15,"m")+1,$C$34,$C$35,1)-NORMSDIST(-$C$33))/(NORMSDIST($C$33)-NORMSDIST(-$C$33))-SUM($O$22:CJ22),0)</f>
        <v>0</v>
      </c>
      <c r="CL22" s="2">
        <f>IF(AND(CL$15&gt;=$D$28,CL$15&lt;$D$30),-$D$39*(NORMDIST(DATEDIF($D$28,CL15,"m")+1,$C$34,$C$35,1)-NORMSDIST(-$C$33))/(NORMSDIST($C$33)-NORMSDIST(-$C$33))-SUM($O$22:CK22),0)</f>
        <v>0</v>
      </c>
      <c r="CM22" s="2">
        <f>IF(AND(CM$15&gt;=$D$28,CM$15&lt;$D$30),-$D$39*(NORMDIST(DATEDIF($D$28,CM15,"m")+1,$C$34,$C$35,1)-NORMSDIST(-$C$33))/(NORMSDIST($C$33)-NORMSDIST(-$C$33))-SUM($O$22:CL22),0)</f>
        <v>0</v>
      </c>
      <c r="CN22" s="2">
        <f>IF(AND(CN$15&gt;=$D$28,CN$15&lt;$D$30),-$D$39*(NORMDIST(DATEDIF($D$28,CN15,"m")+1,$C$34,$C$35,1)-NORMSDIST(-$C$33))/(NORMSDIST($C$33)-NORMSDIST(-$C$33))-SUM($O$22:CM22),0)</f>
        <v>0</v>
      </c>
      <c r="CO22" s="2">
        <f>IF(AND(CO$15&gt;=$D$28,CO$15&lt;$D$30),-$D$39*(NORMDIST(DATEDIF($D$28,CO15,"m")+1,$C$34,$C$35,1)-NORMSDIST(-$C$33))/(NORMSDIST($C$33)-NORMSDIST(-$C$33))-SUM($O$22:CN22),0)</f>
        <v>0</v>
      </c>
      <c r="CP22" s="2">
        <f>IF(AND(CP$15&gt;=$D$28,CP$15&lt;$D$30),-$D$39*(NORMDIST(DATEDIF($D$28,CP15,"m")+1,$C$34,$C$35,1)-NORMSDIST(-$C$33))/(NORMSDIST($C$33)-NORMSDIST(-$C$33))-SUM($O$22:CO22),0)</f>
        <v>0</v>
      </c>
      <c r="CQ22" s="2">
        <f>IF(AND(CQ$15&gt;=$D$28,CQ$15&lt;$D$30),-$D$39*(NORMDIST(DATEDIF($D$28,CQ15,"m")+1,$C$34,$C$35,1)-NORMSDIST(-$C$33))/(NORMSDIST($C$33)-NORMSDIST(-$C$33))-SUM($O$22:CP22),0)</f>
        <v>0</v>
      </c>
      <c r="CR22" s="2">
        <f>IF(AND(CR$15&gt;=$D$28,CR$15&lt;$D$30),-$D$39*(NORMDIST(DATEDIF($D$28,CR15,"m")+1,$C$34,$C$35,1)-NORMSDIST(-$C$33))/(NORMSDIST($C$33)-NORMSDIST(-$C$33))-SUM($O$22:CQ22),0)</f>
        <v>0</v>
      </c>
      <c r="CS22" s="2">
        <f>IF(AND(CS$15&gt;=$D$28,CS$15&lt;$D$30),-$D$39*(NORMDIST(DATEDIF($D$28,CS15,"m")+1,$C$34,$C$35,1)-NORMSDIST(-$C$33))/(NORMSDIST($C$33)-NORMSDIST(-$C$33))-SUM($O$22:CR22),0)</f>
        <v>0</v>
      </c>
      <c r="CT22" s="2">
        <f>IF(AND(CT$15&gt;=$D$28,CT$15&lt;$D$30),-$D$39*(NORMDIST(DATEDIF($D$28,CT15,"m")+1,$C$34,$C$35,1)-NORMSDIST(-$C$33))/(NORMSDIST($C$33)-NORMSDIST(-$C$33))-SUM($O$22:CS22),0)</f>
        <v>0</v>
      </c>
      <c r="CU22" s="2">
        <f>IF(AND(CU$15&gt;=$D$28,CU$15&lt;$D$30),-$D$39*(NORMDIST(DATEDIF($D$28,CU15,"m")+1,$C$34,$C$35,1)-NORMSDIST(-$C$33))/(NORMSDIST($C$33)-NORMSDIST(-$C$33))-SUM($O$22:CT22),0)</f>
        <v>0</v>
      </c>
      <c r="CV22" s="2">
        <f>IF(AND(CV$15&gt;=$D$28,CV$15&lt;$D$30),-$D$39*(NORMDIST(DATEDIF($D$28,CV15,"m")+1,$C$34,$C$35,1)-NORMSDIST(-$C$33))/(NORMSDIST($C$33)-NORMSDIST(-$C$33))-SUM($O$22:CU22),0)</f>
        <v>0</v>
      </c>
      <c r="CW22" s="2">
        <f>IF(AND(CW$15&gt;=$D$28,CW$15&lt;$D$30),-$D$39*(NORMDIST(DATEDIF($D$28,CW15,"m")+1,$C$34,$C$35,1)-NORMSDIST(-$C$33))/(NORMSDIST($C$33)-NORMSDIST(-$C$33))-SUM($O$22:CV22),0)</f>
        <v>0</v>
      </c>
      <c r="CX22" s="2">
        <f>IF(AND(CX$15&gt;=$D$28,CX$15&lt;$D$30),-$D$39*(NORMDIST(DATEDIF($D$28,CX15,"m")+1,$C$34,$C$35,1)-NORMSDIST(-$C$33))/(NORMSDIST($C$33)-NORMSDIST(-$C$33))-SUM($O$22:CW22),0)</f>
        <v>0</v>
      </c>
      <c r="CY22" s="2">
        <f>IF(AND(CY$15&gt;=$D$28,CY$15&lt;$D$30),-$D$39*(NORMDIST(DATEDIF($D$28,CY15,"m")+1,$C$34,$C$35,1)-NORMSDIST(-$C$33))/(NORMSDIST($C$33)-NORMSDIST(-$C$33))-SUM($O$22:CX22),0)</f>
        <v>0</v>
      </c>
      <c r="CZ22" s="2">
        <f>IF(AND(CZ$15&gt;=$D$28,CZ$15&lt;$D$30),-$D$39*(NORMDIST(DATEDIF($D$28,CZ15,"m")+1,$C$34,$C$35,1)-NORMSDIST(-$C$33))/(NORMSDIST($C$33)-NORMSDIST(-$C$33))-SUM($O$22:CY22),0)</f>
        <v>0</v>
      </c>
      <c r="DA22" s="2">
        <f>IF(AND(DA$15&gt;=$D$28,DA$15&lt;$D$30),-$D$39*(NORMDIST(DATEDIF($D$28,DA15,"m")+1,$C$34,$C$35,1)-NORMSDIST(-$C$33))/(NORMSDIST($C$33)-NORMSDIST(-$C$33))-SUM($O$22:CZ22),0)</f>
        <v>0</v>
      </c>
      <c r="DB22" s="2">
        <f>IF(AND(DB$15&gt;=$D$28,DB$15&lt;$D$30),-$D$39*(NORMDIST(DATEDIF($D$28,DB15,"m")+1,$C$34,$C$35,1)-NORMSDIST(-$C$33))/(NORMSDIST($C$33)-NORMSDIST(-$C$33))-SUM($O$22:DA22),0)</f>
        <v>0</v>
      </c>
      <c r="DC22" s="2">
        <f>IF(AND(DC$15&gt;=$D$28,DC$15&lt;$D$30),-$D$39*(NORMDIST(DATEDIF($D$28,DC15,"m")+1,$C$34,$C$35,1)-NORMSDIST(-$C$33))/(NORMSDIST($C$33)-NORMSDIST(-$C$33))-SUM($O$22:DB22),0)</f>
        <v>0</v>
      </c>
      <c r="DD22" s="2">
        <f>IF(AND(DD$15&gt;=$D$28,DD$15&lt;$D$30),-$D$39*(NORMDIST(DATEDIF($D$28,DD15,"m")+1,$C$34,$C$35,1)-NORMSDIST(-$C$33))/(NORMSDIST($C$33)-NORMSDIST(-$C$33))-SUM($O$22:DC22),0)</f>
        <v>0</v>
      </c>
      <c r="DE22" s="2">
        <f>IF(AND(DE$15&gt;=$D$28,DE$15&lt;$D$30),-$D$39*(NORMDIST(DATEDIF($D$28,DE15,"m")+1,$C$34,$C$35,1)-NORMSDIST(-$C$33))/(NORMSDIST($C$33)-NORMSDIST(-$C$33))-SUM($O$22:DD22),0)</f>
        <v>0</v>
      </c>
      <c r="DF22" s="2">
        <f>IF(AND(DF$15&gt;=$D$28,DF$15&lt;$D$30),-$D$39*(NORMDIST(DATEDIF($D$28,DF15,"m")+1,$C$34,$C$35,1)-NORMSDIST(-$C$33))/(NORMSDIST($C$33)-NORMSDIST(-$C$33))-SUM($O$22:DE22),0)</f>
        <v>0</v>
      </c>
      <c r="DG22" s="2">
        <f>IF(AND(DG$15&gt;=$D$28,DG$15&lt;$D$30),-$D$39*(NORMDIST(DATEDIF($D$28,DG15,"m")+1,$C$34,$C$35,1)-NORMSDIST(-$C$33))/(NORMSDIST($C$33)-NORMSDIST(-$C$33))-SUM($O$22:DF22),0)</f>
        <v>0</v>
      </c>
      <c r="DH22" s="2">
        <f>IF(AND(DH$15&gt;=$D$28,DH$15&lt;$D$30),-$D$39*(NORMDIST(DATEDIF($D$28,DH15,"m")+1,$C$34,$C$35,1)-NORMSDIST(-$C$33))/(NORMSDIST($C$33)-NORMSDIST(-$C$33))-SUM($O$22:DG22),0)</f>
        <v>0</v>
      </c>
      <c r="DI22" s="2">
        <f>IF(AND(DI$15&gt;=$D$28,DI$15&lt;$D$30),-$D$39*(NORMDIST(DATEDIF($D$28,DI15,"m")+1,$C$34,$C$35,1)-NORMSDIST(-$C$33))/(NORMSDIST($C$33)-NORMSDIST(-$C$33))-SUM($O$22:DH22),0)</f>
        <v>0</v>
      </c>
      <c r="DJ22" s="2">
        <f>IF(AND(DJ$15&gt;=$D$28,DJ$15&lt;$D$30),-$D$39*(NORMDIST(DATEDIF($D$28,DJ15,"m")+1,$C$34,$C$35,1)-NORMSDIST(-$C$33))/(NORMSDIST($C$33)-NORMSDIST(-$C$33))-SUM($O$22:DI22),0)</f>
        <v>0</v>
      </c>
      <c r="DK22" s="2">
        <f>IF(AND(DK$15&gt;=$D$28,DK$15&lt;$D$30),-$D$39*(NORMDIST(DATEDIF($D$28,DK15,"m")+1,$C$34,$C$35,1)-NORMSDIST(-$C$33))/(NORMSDIST($C$33)-NORMSDIST(-$C$33))-SUM($O$22:DJ22),0)</f>
        <v>0</v>
      </c>
      <c r="DL22" s="2">
        <f>IF(AND(DL$15&gt;=$D$28,DL$15&lt;$D$30),-$D$39*(NORMDIST(DATEDIF($D$28,DL15,"m")+1,$C$34,$C$35,1)-NORMSDIST(-$C$33))/(NORMSDIST($C$33)-NORMSDIST(-$C$33))-SUM($O$22:DK22),0)</f>
        <v>0</v>
      </c>
      <c r="DM22" s="2">
        <f>IF(AND(DM$15&gt;=$D$28,DM$15&lt;$D$30),-$D$39*(NORMDIST(DATEDIF($D$28,DM15,"m")+1,$C$34,$C$35,1)-NORMSDIST(-$C$33))/(NORMSDIST($C$33)-NORMSDIST(-$C$33))-SUM($O$22:DL22),0)</f>
        <v>0</v>
      </c>
      <c r="DN22" s="2">
        <f>IF(AND(DN$15&gt;=$D$28,DN$15&lt;$D$30),-$D$39*(NORMDIST(DATEDIF($D$28,DN15,"m")+1,$C$34,$C$35,1)-NORMSDIST(-$C$33))/(NORMSDIST($C$33)-NORMSDIST(-$C$33))-SUM($O$22:DM22),0)</f>
        <v>0</v>
      </c>
      <c r="DO22" s="2">
        <f>IF(AND(DO$15&gt;=$D$28,DO$15&lt;$D$30),-$D$39*(NORMDIST(DATEDIF($D$28,DO15,"m")+1,$C$34,$C$35,1)-NORMSDIST(-$C$33))/(NORMSDIST($C$33)-NORMSDIST(-$C$33))-SUM($O$22:DN22),0)</f>
        <v>0</v>
      </c>
      <c r="DP22" s="2">
        <f>IF(AND(DP$15&gt;=$D$28,DP$15&lt;$D$30),-$D$39*(NORMDIST(DATEDIF($D$28,DP15,"m")+1,$C$34,$C$35,1)-NORMSDIST(-$C$33))/(NORMSDIST($C$33)-NORMSDIST(-$C$33))-SUM($O$22:DO22),0)</f>
        <v>0</v>
      </c>
      <c r="DQ22" s="2">
        <f>IF(AND(DQ$15&gt;=$D$28,DQ$15&lt;$D$30),-$D$39*(NORMDIST(DATEDIF($D$28,DQ15,"m")+1,$C$34,$C$35,1)-NORMSDIST(-$C$33))/(NORMSDIST($C$33)-NORMSDIST(-$C$33))-SUM($O$22:DP22),0)</f>
        <v>0</v>
      </c>
      <c r="DR22" s="2">
        <f>IF(AND(DR$15&gt;=$D$28,DR$15&lt;$D$30),-$D$39*(NORMDIST(DATEDIF($D$28,DR15,"m")+1,$C$34,$C$35,1)-NORMSDIST(-$C$33))/(NORMSDIST($C$33)-NORMSDIST(-$C$33))-SUM($O$22:DQ22),0)</f>
        <v>0</v>
      </c>
      <c r="DS22" s="2">
        <f>IF(AND(DS$15&gt;=$D$28,DS$15&lt;$D$30),-$D$39*(NORMDIST(DATEDIF($D$28,DS15,"m")+1,$C$34,$C$35,1)-NORMSDIST(-$C$33))/(NORMSDIST($C$33)-NORMSDIST(-$C$33))-SUM($O$22:DR22),0)</f>
        <v>0</v>
      </c>
      <c r="DT22" s="2">
        <f>IF(AND(DT$15&gt;=$D$28,DT$15&lt;$D$30),-$D$39*(NORMDIST(DATEDIF($D$28,DT15,"m")+1,$C$34,$C$35,1)-NORMSDIST(-$C$33))/(NORMSDIST($C$33)-NORMSDIST(-$C$33))-SUM($O$22:DS22),0)</f>
        <v>0</v>
      </c>
      <c r="DU22" s="2">
        <f>IF(AND(DU$15&gt;=$D$28,DU$15&lt;$D$30),-$D$39*(NORMDIST(DATEDIF($D$28,DU15,"m")+1,$C$34,$C$35,1)-NORMSDIST(-$C$33))/(NORMSDIST($C$33)-NORMSDIST(-$C$33))-SUM($O$22:DT22),0)</f>
        <v>0</v>
      </c>
      <c r="DV22" s="2">
        <f>IF(AND(DV$15&gt;=$D$28,DV$15&lt;$D$30),-$D$39*(NORMDIST(DATEDIF($D$28,DV15,"m")+1,$C$34,$C$35,1)-NORMSDIST(-$C$33))/(NORMSDIST($C$33)-NORMSDIST(-$C$33))-SUM($O$22:DU22),0)</f>
        <v>0</v>
      </c>
      <c r="DW22" s="2">
        <f>IF(AND(DW$15&gt;=$D$28,DW$15&lt;$D$30),-$D$39*(NORMDIST(DATEDIF($D$28,DW15,"m")+1,$C$34,$C$35,1)-NORMSDIST(-$C$33))/(NORMSDIST($C$33)-NORMSDIST(-$C$33))-SUM($O$22:DV22),0)</f>
        <v>0</v>
      </c>
      <c r="DX22" s="2">
        <f>IF(AND(DX$15&gt;=$D$28,DX$15&lt;$D$30),-$D$39*(NORMDIST(DATEDIF($D$28,DX15,"m")+1,$C$34,$C$35,1)-NORMSDIST(-$C$33))/(NORMSDIST($C$33)-NORMSDIST(-$C$33))-SUM($O$22:DW22),0)</f>
        <v>0</v>
      </c>
      <c r="DY22" s="2">
        <f>IF(AND(DY$15&gt;=$D$28,DY$15&lt;$D$30),-$D$39*(NORMDIST(DATEDIF($D$28,DY15,"m")+1,$C$34,$C$35,1)-NORMSDIST(-$C$33))/(NORMSDIST($C$33)-NORMSDIST(-$C$33))-SUM($O$22:DX22),0)</f>
        <v>0</v>
      </c>
      <c r="DZ22" s="2">
        <f>IF(AND(DZ$15&gt;=$D$28,DZ$15&lt;$D$30),-$D$39*(NORMDIST(DATEDIF($D$28,DZ15,"m")+1,$C$34,$C$35,1)-NORMSDIST(-$C$33))/(NORMSDIST($C$33)-NORMSDIST(-$C$33))-SUM($O$22:DY22),0)</f>
        <v>0</v>
      </c>
      <c r="EA22" s="2">
        <f>IF(AND(EA$15&gt;=$D$28,EA$15&lt;$D$30),-$D$39*(NORMDIST(DATEDIF($D$28,EA15,"m")+1,$C$34,$C$35,1)-NORMSDIST(-$C$33))/(NORMSDIST($C$33)-NORMSDIST(-$C$33))-SUM($O$22:DZ22),0)</f>
        <v>0</v>
      </c>
      <c r="EB22" s="2">
        <f>IF(AND(EB$15&gt;=$D$28,EB$15&lt;$D$30),-$D$39*(NORMDIST(DATEDIF($D$28,EB15,"m")+1,$C$34,$C$35,1)-NORMSDIST(-$C$33))/(NORMSDIST($C$33)-NORMSDIST(-$C$33))-SUM($O$22:EA22),0)</f>
        <v>0</v>
      </c>
      <c r="EC22" s="2">
        <f>IF(AND(EC$15&gt;=$D$28,EC$15&lt;$D$30),-$D$39*(NORMDIST(DATEDIF($D$28,EC15,"m")+1,$C$34,$C$35,1)-NORMSDIST(-$C$33))/(NORMSDIST($C$33)-NORMSDIST(-$C$33))-SUM($O$22:EB22),0)</f>
        <v>0</v>
      </c>
      <c r="ED22" s="2">
        <f>IF(AND(ED$15&gt;=$D$28,ED$15&lt;$D$30),-$D$39*(NORMDIST(DATEDIF($D$28,ED15,"m")+1,$C$34,$C$35,1)-NORMSDIST(-$C$33))/(NORMSDIST($C$33)-NORMSDIST(-$C$33))-SUM($O$22:EC22),0)</f>
        <v>0</v>
      </c>
      <c r="EE22" s="2">
        <f>IF(AND(EE$15&gt;=$D$28,EE$15&lt;$D$30),-$D$39*(NORMDIST(DATEDIF($D$28,EE15,"m")+1,$C$34,$C$35,1)-NORMSDIST(-$C$33))/(NORMSDIST($C$33)-NORMSDIST(-$C$33))-SUM($O$22:ED22),0)</f>
        <v>0</v>
      </c>
      <c r="EF22" s="2">
        <f>IF(AND(EF$15&gt;=$D$28,EF$15&lt;$D$30),-$D$39*(NORMDIST(DATEDIF($D$28,EF15,"m")+1,$C$34,$C$35,1)-NORMSDIST(-$C$33))/(NORMSDIST($C$33)-NORMSDIST(-$C$33))-SUM($O$22:EE22),0)</f>
        <v>0</v>
      </c>
      <c r="EG22" s="10"/>
    </row>
    <row r="23" spans="1:137" ht="18.75" x14ac:dyDescent="0.3">
      <c r="A23" s="2"/>
      <c r="B23" s="2" t="s">
        <v>36</v>
      </c>
      <c r="C23" s="2"/>
      <c r="D23" s="3">
        <v>50000</v>
      </c>
      <c r="E23" s="3"/>
      <c r="F23" s="4"/>
      <c r="G23" s="11" t="s">
        <v>22</v>
      </c>
      <c r="H23" s="2"/>
      <c r="I23" s="2"/>
      <c r="J23" s="2"/>
      <c r="K23" s="10"/>
      <c r="L23" s="2"/>
      <c r="M23" s="2" t="s">
        <v>34</v>
      </c>
      <c r="N23" s="10">
        <f>SUM(P23:EF23)</f>
        <v>-5499999.9999999991</v>
      </c>
      <c r="O23" s="2"/>
      <c r="P23" s="2"/>
      <c r="Q23" s="2">
        <f t="shared" ref="Q23:AV23" si="135">Q22*$C$40</f>
        <v>0</v>
      </c>
      <c r="R23" s="2">
        <f t="shared" si="135"/>
        <v>-13679.58604031671</v>
      </c>
      <c r="S23" s="2">
        <f t="shared" si="135"/>
        <v>-33006.324681242913</v>
      </c>
      <c r="T23" s="2">
        <f t="shared" si="135"/>
        <v>-71334.005524728447</v>
      </c>
      <c r="U23" s="2">
        <f t="shared" si="135"/>
        <v>-138094.03752436329</v>
      </c>
      <c r="V23" s="2">
        <f t="shared" si="135"/>
        <v>-239461.26757930644</v>
      </c>
      <c r="W23" s="2">
        <f t="shared" si="135"/>
        <v>-371946.36746937782</v>
      </c>
      <c r="X23" s="2">
        <f t="shared" si="135"/>
        <v>-517502.21031519998</v>
      </c>
      <c r="Y23" s="2">
        <f t="shared" si="135"/>
        <v>-644959.6740806686</v>
      </c>
      <c r="Z23" s="2">
        <f t="shared" si="135"/>
        <v>-720016.52678479592</v>
      </c>
      <c r="AA23" s="2">
        <f t="shared" si="135"/>
        <v>-720016.52678479627</v>
      </c>
      <c r="AB23" s="2">
        <f t="shared" si="135"/>
        <v>-644959.67408066848</v>
      </c>
      <c r="AC23" s="2">
        <f t="shared" si="135"/>
        <v>-517502.21031519998</v>
      </c>
      <c r="AD23" s="2">
        <f t="shared" si="135"/>
        <v>-371946.36746937782</v>
      </c>
      <c r="AE23" s="2">
        <f t="shared" si="135"/>
        <v>-239461.26757930592</v>
      </c>
      <c r="AF23" s="2">
        <f t="shared" si="135"/>
        <v>-138094.0375243634</v>
      </c>
      <c r="AG23" s="2">
        <f t="shared" si="135"/>
        <v>-71334.005524728447</v>
      </c>
      <c r="AH23" s="2">
        <f t="shared" si="135"/>
        <v>-33006.324681243299</v>
      </c>
      <c r="AI23" s="2">
        <f t="shared" si="135"/>
        <v>-13679.586040316522</v>
      </c>
      <c r="AJ23" s="2">
        <f t="shared" si="135"/>
        <v>0</v>
      </c>
      <c r="AK23" s="2">
        <f t="shared" si="135"/>
        <v>0</v>
      </c>
      <c r="AL23" s="2">
        <f t="shared" si="135"/>
        <v>0</v>
      </c>
      <c r="AM23" s="2">
        <f t="shared" si="135"/>
        <v>0</v>
      </c>
      <c r="AN23" s="2">
        <f t="shared" si="135"/>
        <v>0</v>
      </c>
      <c r="AO23" s="2">
        <f t="shared" si="135"/>
        <v>0</v>
      </c>
      <c r="AP23" s="2">
        <f t="shared" si="135"/>
        <v>0</v>
      </c>
      <c r="AQ23" s="2">
        <f t="shared" si="135"/>
        <v>0</v>
      </c>
      <c r="AR23" s="2">
        <f t="shared" si="135"/>
        <v>0</v>
      </c>
      <c r="AS23" s="2">
        <f t="shared" si="135"/>
        <v>0</v>
      </c>
      <c r="AT23" s="2">
        <f t="shared" si="135"/>
        <v>0</v>
      </c>
      <c r="AU23" s="2">
        <f t="shared" si="135"/>
        <v>0</v>
      </c>
      <c r="AV23" s="2">
        <f t="shared" si="135"/>
        <v>0</v>
      </c>
      <c r="AW23" s="2">
        <f t="shared" ref="AW23:CB23" si="136">AW22*$C$40</f>
        <v>0</v>
      </c>
      <c r="AX23" s="2">
        <f t="shared" si="136"/>
        <v>0</v>
      </c>
      <c r="AY23" s="2">
        <f t="shared" si="136"/>
        <v>0</v>
      </c>
      <c r="AZ23" s="2">
        <f t="shared" si="136"/>
        <v>0</v>
      </c>
      <c r="BA23" s="2">
        <f t="shared" si="136"/>
        <v>0</v>
      </c>
      <c r="BB23" s="2">
        <f t="shared" si="136"/>
        <v>0</v>
      </c>
      <c r="BC23" s="2">
        <f t="shared" si="136"/>
        <v>0</v>
      </c>
      <c r="BD23" s="2">
        <f t="shared" si="136"/>
        <v>0</v>
      </c>
      <c r="BE23" s="2">
        <f t="shared" si="136"/>
        <v>0</v>
      </c>
      <c r="BF23" s="2">
        <f t="shared" si="136"/>
        <v>0</v>
      </c>
      <c r="BG23" s="2">
        <f t="shared" si="136"/>
        <v>0</v>
      </c>
      <c r="BH23" s="2">
        <f t="shared" si="136"/>
        <v>0</v>
      </c>
      <c r="BI23" s="2">
        <f t="shared" si="136"/>
        <v>0</v>
      </c>
      <c r="BJ23" s="2">
        <f t="shared" si="136"/>
        <v>0</v>
      </c>
      <c r="BK23" s="2">
        <f t="shared" si="136"/>
        <v>0</v>
      </c>
      <c r="BL23" s="2">
        <f t="shared" si="136"/>
        <v>0</v>
      </c>
      <c r="BM23" s="2">
        <f t="shared" si="136"/>
        <v>0</v>
      </c>
      <c r="BN23" s="2">
        <f t="shared" si="136"/>
        <v>0</v>
      </c>
      <c r="BO23" s="2">
        <f t="shared" si="136"/>
        <v>0</v>
      </c>
      <c r="BP23" s="2">
        <f t="shared" si="136"/>
        <v>0</v>
      </c>
      <c r="BQ23" s="2">
        <f t="shared" si="136"/>
        <v>0</v>
      </c>
      <c r="BR23" s="2">
        <f t="shared" si="136"/>
        <v>0</v>
      </c>
      <c r="BS23" s="2">
        <f t="shared" si="136"/>
        <v>0</v>
      </c>
      <c r="BT23" s="2">
        <f t="shared" si="136"/>
        <v>0</v>
      </c>
      <c r="BU23" s="2">
        <f t="shared" si="136"/>
        <v>0</v>
      </c>
      <c r="BV23" s="2">
        <f t="shared" si="136"/>
        <v>0</v>
      </c>
      <c r="BW23" s="2">
        <f t="shared" si="136"/>
        <v>0</v>
      </c>
      <c r="BX23" s="2">
        <f t="shared" si="136"/>
        <v>0</v>
      </c>
      <c r="BY23" s="2">
        <f t="shared" si="136"/>
        <v>0</v>
      </c>
      <c r="BZ23" s="2">
        <f t="shared" si="136"/>
        <v>0</v>
      </c>
      <c r="CA23" s="2">
        <f t="shared" si="136"/>
        <v>0</v>
      </c>
      <c r="CB23" s="2">
        <f t="shared" si="136"/>
        <v>0</v>
      </c>
      <c r="CC23" s="2">
        <f t="shared" ref="CC23:DH23" si="137">CC22*$C$40</f>
        <v>0</v>
      </c>
      <c r="CD23" s="2">
        <f t="shared" si="137"/>
        <v>0</v>
      </c>
      <c r="CE23" s="2">
        <f t="shared" si="137"/>
        <v>0</v>
      </c>
      <c r="CF23" s="2">
        <f t="shared" si="137"/>
        <v>0</v>
      </c>
      <c r="CG23" s="2">
        <f t="shared" si="137"/>
        <v>0</v>
      </c>
      <c r="CH23" s="2">
        <f t="shared" si="137"/>
        <v>0</v>
      </c>
      <c r="CI23" s="2">
        <f t="shared" si="137"/>
        <v>0</v>
      </c>
      <c r="CJ23" s="2">
        <f t="shared" si="137"/>
        <v>0</v>
      </c>
      <c r="CK23" s="2">
        <f t="shared" si="137"/>
        <v>0</v>
      </c>
      <c r="CL23" s="2">
        <f t="shared" si="137"/>
        <v>0</v>
      </c>
      <c r="CM23" s="2">
        <f t="shared" si="137"/>
        <v>0</v>
      </c>
      <c r="CN23" s="2">
        <f t="shared" si="137"/>
        <v>0</v>
      </c>
      <c r="CO23" s="2">
        <f t="shared" si="137"/>
        <v>0</v>
      </c>
      <c r="CP23" s="2">
        <f t="shared" si="137"/>
        <v>0</v>
      </c>
      <c r="CQ23" s="2">
        <f t="shared" si="137"/>
        <v>0</v>
      </c>
      <c r="CR23" s="2">
        <f t="shared" si="137"/>
        <v>0</v>
      </c>
      <c r="CS23" s="2">
        <f t="shared" si="137"/>
        <v>0</v>
      </c>
      <c r="CT23" s="2">
        <f t="shared" si="137"/>
        <v>0</v>
      </c>
      <c r="CU23" s="2">
        <f t="shared" si="137"/>
        <v>0</v>
      </c>
      <c r="CV23" s="2">
        <f t="shared" si="137"/>
        <v>0</v>
      </c>
      <c r="CW23" s="2">
        <f t="shared" si="137"/>
        <v>0</v>
      </c>
      <c r="CX23" s="2">
        <f t="shared" si="137"/>
        <v>0</v>
      </c>
      <c r="CY23" s="2">
        <f t="shared" si="137"/>
        <v>0</v>
      </c>
      <c r="CZ23" s="2">
        <f t="shared" si="137"/>
        <v>0</v>
      </c>
      <c r="DA23" s="2">
        <f t="shared" si="137"/>
        <v>0</v>
      </c>
      <c r="DB23" s="2">
        <f t="shared" si="137"/>
        <v>0</v>
      </c>
      <c r="DC23" s="2">
        <f t="shared" si="137"/>
        <v>0</v>
      </c>
      <c r="DD23" s="2">
        <f t="shared" si="137"/>
        <v>0</v>
      </c>
      <c r="DE23" s="2">
        <f t="shared" si="137"/>
        <v>0</v>
      </c>
      <c r="DF23" s="2">
        <f t="shared" si="137"/>
        <v>0</v>
      </c>
      <c r="DG23" s="2">
        <f t="shared" si="137"/>
        <v>0</v>
      </c>
      <c r="DH23" s="2">
        <f t="shared" si="137"/>
        <v>0</v>
      </c>
      <c r="DI23" s="2">
        <f t="shared" ref="DI23:EF23" si="138">DI22*$C$40</f>
        <v>0</v>
      </c>
      <c r="DJ23" s="2">
        <f t="shared" si="138"/>
        <v>0</v>
      </c>
      <c r="DK23" s="2">
        <f t="shared" si="138"/>
        <v>0</v>
      </c>
      <c r="DL23" s="2">
        <f t="shared" si="138"/>
        <v>0</v>
      </c>
      <c r="DM23" s="2">
        <f t="shared" si="138"/>
        <v>0</v>
      </c>
      <c r="DN23" s="2">
        <f t="shared" si="138"/>
        <v>0</v>
      </c>
      <c r="DO23" s="2">
        <f t="shared" si="138"/>
        <v>0</v>
      </c>
      <c r="DP23" s="2">
        <f t="shared" si="138"/>
        <v>0</v>
      </c>
      <c r="DQ23" s="2">
        <f t="shared" si="138"/>
        <v>0</v>
      </c>
      <c r="DR23" s="2">
        <f t="shared" si="138"/>
        <v>0</v>
      </c>
      <c r="DS23" s="2">
        <f t="shared" si="138"/>
        <v>0</v>
      </c>
      <c r="DT23" s="2">
        <f t="shared" si="138"/>
        <v>0</v>
      </c>
      <c r="DU23" s="2">
        <f t="shared" si="138"/>
        <v>0</v>
      </c>
      <c r="DV23" s="2">
        <f t="shared" si="138"/>
        <v>0</v>
      </c>
      <c r="DW23" s="2">
        <f t="shared" si="138"/>
        <v>0</v>
      </c>
      <c r="DX23" s="2">
        <f t="shared" si="138"/>
        <v>0</v>
      </c>
      <c r="DY23" s="2">
        <f t="shared" si="138"/>
        <v>0</v>
      </c>
      <c r="DZ23" s="2">
        <f t="shared" si="138"/>
        <v>0</v>
      </c>
      <c r="EA23" s="2">
        <f t="shared" si="138"/>
        <v>0</v>
      </c>
      <c r="EB23" s="2">
        <f t="shared" si="138"/>
        <v>0</v>
      </c>
      <c r="EC23" s="2">
        <f t="shared" si="138"/>
        <v>0</v>
      </c>
      <c r="ED23" s="2">
        <f t="shared" si="138"/>
        <v>0</v>
      </c>
      <c r="EE23" s="2">
        <f t="shared" si="138"/>
        <v>0</v>
      </c>
      <c r="EF23" s="2">
        <f t="shared" si="138"/>
        <v>0</v>
      </c>
      <c r="EG23" s="10"/>
    </row>
    <row r="24" spans="1:137" ht="15.75" customHeight="1" thickBot="1" x14ac:dyDescent="0.3">
      <c r="A24" s="2"/>
      <c r="B24" s="2" t="s">
        <v>37</v>
      </c>
      <c r="C24" s="16"/>
      <c r="D24" s="19">
        <v>50000</v>
      </c>
      <c r="E24" s="5"/>
      <c r="F24" s="4"/>
      <c r="G24" s="2"/>
      <c r="H24" s="2"/>
      <c r="I24" s="2"/>
      <c r="J24" s="2"/>
      <c r="K24" s="10"/>
      <c r="L24" s="2"/>
      <c r="M24" s="2"/>
      <c r="N24" s="10"/>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10"/>
    </row>
    <row r="25" spans="1:137" ht="15.75" thickTop="1" x14ac:dyDescent="0.25">
      <c r="A25" s="2"/>
      <c r="B25" s="12" t="s">
        <v>16</v>
      </c>
      <c r="C25" s="2"/>
      <c r="D25" s="2"/>
      <c r="E25" s="12">
        <f>SUM(D21:D24)</f>
        <v>26350000</v>
      </c>
      <c r="F25" s="4"/>
      <c r="G25" s="58" t="s">
        <v>108</v>
      </c>
      <c r="H25" s="58"/>
      <c r="I25" s="58">
        <f>D16*12+(H19="Lease with Council")*I16*12</f>
        <v>8767440</v>
      </c>
      <c r="J25" s="2"/>
      <c r="K25" s="10"/>
      <c r="L25" s="58"/>
      <c r="M25" s="58" t="s">
        <v>28</v>
      </c>
      <c r="N25" s="66">
        <f>SUM(P25:EF25)</f>
        <v>47782547.999999985</v>
      </c>
      <c r="O25" s="58"/>
      <c r="P25" s="58"/>
      <c r="Q25" s="58">
        <f>IF(AND(Q15&gt;=$D$30,Q15&lt;EDATE($D$30,$H$33*12)),$I$25/12*Q13,0)</f>
        <v>0</v>
      </c>
      <c r="R25" s="58">
        <f t="shared" ref="R25:AV25" si="139">IF(AND(R15&gt;=$D$30,R15&lt;EDATE($D$30,$H$33*12)),$I$25/12*R13,0)</f>
        <v>0</v>
      </c>
      <c r="S25" s="58">
        <f t="shared" si="139"/>
        <v>0</v>
      </c>
      <c r="T25" s="58">
        <f t="shared" si="139"/>
        <v>0</v>
      </c>
      <c r="U25" s="58">
        <f t="shared" si="139"/>
        <v>0</v>
      </c>
      <c r="V25" s="58">
        <f t="shared" si="139"/>
        <v>0</v>
      </c>
      <c r="W25" s="58">
        <f t="shared" si="139"/>
        <v>0</v>
      </c>
      <c r="X25" s="58">
        <f t="shared" si="139"/>
        <v>0</v>
      </c>
      <c r="Y25" s="58">
        <f t="shared" si="139"/>
        <v>0</v>
      </c>
      <c r="Z25" s="58">
        <f t="shared" si="139"/>
        <v>0</v>
      </c>
      <c r="AA25" s="58">
        <f t="shared" si="139"/>
        <v>0</v>
      </c>
      <c r="AB25" s="58">
        <f t="shared" si="139"/>
        <v>0</v>
      </c>
      <c r="AC25" s="58">
        <f t="shared" si="139"/>
        <v>0</v>
      </c>
      <c r="AD25" s="58">
        <f t="shared" si="139"/>
        <v>0</v>
      </c>
      <c r="AE25" s="58">
        <f t="shared" si="139"/>
        <v>0</v>
      </c>
      <c r="AF25" s="58">
        <f t="shared" si="139"/>
        <v>0</v>
      </c>
      <c r="AG25" s="58">
        <f t="shared" si="139"/>
        <v>0</v>
      </c>
      <c r="AH25" s="58">
        <f t="shared" si="139"/>
        <v>0</v>
      </c>
      <c r="AI25" s="58">
        <f t="shared" si="139"/>
        <v>0</v>
      </c>
      <c r="AJ25" s="58">
        <f t="shared" si="139"/>
        <v>752538.6</v>
      </c>
      <c r="AK25" s="58">
        <f t="shared" si="139"/>
        <v>752538.6</v>
      </c>
      <c r="AL25" s="58">
        <f t="shared" si="139"/>
        <v>752538.6</v>
      </c>
      <c r="AM25" s="58">
        <f t="shared" si="139"/>
        <v>752538.6</v>
      </c>
      <c r="AN25" s="58">
        <f t="shared" si="139"/>
        <v>752538.6</v>
      </c>
      <c r="AO25" s="58">
        <f t="shared" si="139"/>
        <v>752538.6</v>
      </c>
      <c r="AP25" s="58">
        <f t="shared" si="139"/>
        <v>752538.6</v>
      </c>
      <c r="AQ25" s="58">
        <f t="shared" si="139"/>
        <v>752538.6</v>
      </c>
      <c r="AR25" s="58">
        <f t="shared" si="139"/>
        <v>752538.6</v>
      </c>
      <c r="AS25" s="58">
        <f t="shared" si="139"/>
        <v>752538.6</v>
      </c>
      <c r="AT25" s="58">
        <f t="shared" si="139"/>
        <v>752538.6</v>
      </c>
      <c r="AU25" s="58">
        <f t="shared" si="139"/>
        <v>752538.6</v>
      </c>
      <c r="AV25" s="58">
        <f t="shared" si="139"/>
        <v>774457.20000000007</v>
      </c>
      <c r="AW25" s="58">
        <f t="shared" ref="AW25:CB25" si="140">IF(AND(AW15&gt;=$D$30,AW15&lt;EDATE($D$30,$H$33*12)),$I$25/12*AW13,0)</f>
        <v>774457.20000000007</v>
      </c>
      <c r="AX25" s="58">
        <f t="shared" si="140"/>
        <v>774457.20000000007</v>
      </c>
      <c r="AY25" s="58">
        <f t="shared" si="140"/>
        <v>774457.20000000007</v>
      </c>
      <c r="AZ25" s="58">
        <f t="shared" si="140"/>
        <v>774457.20000000007</v>
      </c>
      <c r="BA25" s="58">
        <f t="shared" si="140"/>
        <v>774457.20000000007</v>
      </c>
      <c r="BB25" s="58">
        <f t="shared" si="140"/>
        <v>774457.20000000007</v>
      </c>
      <c r="BC25" s="58">
        <f t="shared" si="140"/>
        <v>774457.20000000007</v>
      </c>
      <c r="BD25" s="58">
        <f t="shared" si="140"/>
        <v>774457.20000000007</v>
      </c>
      <c r="BE25" s="58">
        <f t="shared" si="140"/>
        <v>774457.20000000007</v>
      </c>
      <c r="BF25" s="58">
        <f t="shared" si="140"/>
        <v>774457.20000000007</v>
      </c>
      <c r="BG25" s="58">
        <f t="shared" si="140"/>
        <v>774457.20000000007</v>
      </c>
      <c r="BH25" s="58">
        <f t="shared" si="140"/>
        <v>796375.8</v>
      </c>
      <c r="BI25" s="58">
        <f t="shared" si="140"/>
        <v>796375.8</v>
      </c>
      <c r="BJ25" s="58">
        <f t="shared" si="140"/>
        <v>796375.8</v>
      </c>
      <c r="BK25" s="58">
        <f t="shared" si="140"/>
        <v>796375.8</v>
      </c>
      <c r="BL25" s="58">
        <f t="shared" si="140"/>
        <v>796375.8</v>
      </c>
      <c r="BM25" s="58">
        <f t="shared" si="140"/>
        <v>796375.8</v>
      </c>
      <c r="BN25" s="58">
        <f t="shared" si="140"/>
        <v>796375.8</v>
      </c>
      <c r="BO25" s="58">
        <f t="shared" si="140"/>
        <v>796375.8</v>
      </c>
      <c r="BP25" s="58">
        <f t="shared" si="140"/>
        <v>796375.8</v>
      </c>
      <c r="BQ25" s="58">
        <f t="shared" si="140"/>
        <v>796375.8</v>
      </c>
      <c r="BR25" s="58">
        <f t="shared" si="140"/>
        <v>796375.8</v>
      </c>
      <c r="BS25" s="58">
        <f t="shared" si="140"/>
        <v>796375.8</v>
      </c>
      <c r="BT25" s="58">
        <f t="shared" si="140"/>
        <v>818294.4</v>
      </c>
      <c r="BU25" s="58">
        <f t="shared" si="140"/>
        <v>818294.4</v>
      </c>
      <c r="BV25" s="58">
        <f t="shared" si="140"/>
        <v>818294.4</v>
      </c>
      <c r="BW25" s="58">
        <f t="shared" si="140"/>
        <v>818294.4</v>
      </c>
      <c r="BX25" s="58">
        <f t="shared" si="140"/>
        <v>818294.4</v>
      </c>
      <c r="BY25" s="58">
        <f t="shared" si="140"/>
        <v>818294.4</v>
      </c>
      <c r="BZ25" s="58">
        <f t="shared" si="140"/>
        <v>818294.4</v>
      </c>
      <c r="CA25" s="58">
        <f t="shared" si="140"/>
        <v>818294.4</v>
      </c>
      <c r="CB25" s="58">
        <f t="shared" si="140"/>
        <v>818294.4</v>
      </c>
      <c r="CC25" s="58">
        <f t="shared" ref="CC25:DH25" si="141">IF(AND(CC15&gt;=$D$30,CC15&lt;EDATE($D$30,$H$33*12)),$I$25/12*CC13,0)</f>
        <v>818294.4</v>
      </c>
      <c r="CD25" s="58">
        <f t="shared" si="141"/>
        <v>818294.4</v>
      </c>
      <c r="CE25" s="58">
        <f t="shared" si="141"/>
        <v>818294.4</v>
      </c>
      <c r="CF25" s="58">
        <f t="shared" si="141"/>
        <v>840212.99999999988</v>
      </c>
      <c r="CG25" s="58">
        <f t="shared" si="141"/>
        <v>840212.99999999988</v>
      </c>
      <c r="CH25" s="58">
        <f t="shared" si="141"/>
        <v>840212.99999999988</v>
      </c>
      <c r="CI25" s="58">
        <f t="shared" si="141"/>
        <v>840212.99999999988</v>
      </c>
      <c r="CJ25" s="58">
        <f t="shared" si="141"/>
        <v>840212.99999999988</v>
      </c>
      <c r="CK25" s="58">
        <f t="shared" si="141"/>
        <v>840212.99999999988</v>
      </c>
      <c r="CL25" s="58">
        <f t="shared" si="141"/>
        <v>840212.99999999988</v>
      </c>
      <c r="CM25" s="58">
        <f t="shared" si="141"/>
        <v>840212.99999999988</v>
      </c>
      <c r="CN25" s="58">
        <f t="shared" si="141"/>
        <v>840212.99999999988</v>
      </c>
      <c r="CO25" s="58">
        <f t="shared" si="141"/>
        <v>840212.99999999988</v>
      </c>
      <c r="CP25" s="58">
        <f t="shared" si="141"/>
        <v>840212.99999999988</v>
      </c>
      <c r="CQ25" s="58">
        <f t="shared" si="141"/>
        <v>840212.99999999988</v>
      </c>
      <c r="CR25" s="58">
        <f t="shared" si="141"/>
        <v>0</v>
      </c>
      <c r="CS25" s="58">
        <f t="shared" si="141"/>
        <v>0</v>
      </c>
      <c r="CT25" s="58">
        <f t="shared" si="141"/>
        <v>0</v>
      </c>
      <c r="CU25" s="58">
        <f t="shared" si="141"/>
        <v>0</v>
      </c>
      <c r="CV25" s="58">
        <f t="shared" si="141"/>
        <v>0</v>
      </c>
      <c r="CW25" s="58">
        <f t="shared" si="141"/>
        <v>0</v>
      </c>
      <c r="CX25" s="58">
        <f t="shared" si="141"/>
        <v>0</v>
      </c>
      <c r="CY25" s="58">
        <f t="shared" si="141"/>
        <v>0</v>
      </c>
      <c r="CZ25" s="58">
        <f t="shared" si="141"/>
        <v>0</v>
      </c>
      <c r="DA25" s="58">
        <f t="shared" si="141"/>
        <v>0</v>
      </c>
      <c r="DB25" s="58">
        <f t="shared" si="141"/>
        <v>0</v>
      </c>
      <c r="DC25" s="58">
        <f t="shared" si="141"/>
        <v>0</v>
      </c>
      <c r="DD25" s="58">
        <f t="shared" si="141"/>
        <v>0</v>
      </c>
      <c r="DE25" s="58">
        <f t="shared" si="141"/>
        <v>0</v>
      </c>
      <c r="DF25" s="58">
        <f t="shared" si="141"/>
        <v>0</v>
      </c>
      <c r="DG25" s="58">
        <f t="shared" si="141"/>
        <v>0</v>
      </c>
      <c r="DH25" s="58">
        <f t="shared" si="141"/>
        <v>0</v>
      </c>
      <c r="DI25" s="58">
        <f t="shared" ref="DI25:EF25" si="142">IF(AND(DI15&gt;=$D$30,DI15&lt;EDATE($D$30,$H$33*12)),$I$25/12*DI13,0)</f>
        <v>0</v>
      </c>
      <c r="DJ25" s="58">
        <f t="shared" si="142"/>
        <v>0</v>
      </c>
      <c r="DK25" s="58">
        <f t="shared" si="142"/>
        <v>0</v>
      </c>
      <c r="DL25" s="58">
        <f t="shared" si="142"/>
        <v>0</v>
      </c>
      <c r="DM25" s="58">
        <f t="shared" si="142"/>
        <v>0</v>
      </c>
      <c r="DN25" s="58">
        <f t="shared" si="142"/>
        <v>0</v>
      </c>
      <c r="DO25" s="58">
        <f t="shared" si="142"/>
        <v>0</v>
      </c>
      <c r="DP25" s="58">
        <f t="shared" si="142"/>
        <v>0</v>
      </c>
      <c r="DQ25" s="58">
        <f t="shared" si="142"/>
        <v>0</v>
      </c>
      <c r="DR25" s="58">
        <f t="shared" si="142"/>
        <v>0</v>
      </c>
      <c r="DS25" s="58">
        <f t="shared" si="142"/>
        <v>0</v>
      </c>
      <c r="DT25" s="58">
        <f t="shared" si="142"/>
        <v>0</v>
      </c>
      <c r="DU25" s="58">
        <f t="shared" si="142"/>
        <v>0</v>
      </c>
      <c r="DV25" s="58">
        <f t="shared" si="142"/>
        <v>0</v>
      </c>
      <c r="DW25" s="58">
        <f t="shared" si="142"/>
        <v>0</v>
      </c>
      <c r="DX25" s="58">
        <f t="shared" si="142"/>
        <v>0</v>
      </c>
      <c r="DY25" s="58">
        <f t="shared" si="142"/>
        <v>0</v>
      </c>
      <c r="DZ25" s="58">
        <f t="shared" si="142"/>
        <v>0</v>
      </c>
      <c r="EA25" s="58">
        <f t="shared" si="142"/>
        <v>0</v>
      </c>
      <c r="EB25" s="58">
        <f t="shared" si="142"/>
        <v>0</v>
      </c>
      <c r="EC25" s="58">
        <f t="shared" si="142"/>
        <v>0</v>
      </c>
      <c r="ED25" s="58">
        <f t="shared" si="142"/>
        <v>0</v>
      </c>
      <c r="EE25" s="58">
        <f t="shared" si="142"/>
        <v>0</v>
      </c>
      <c r="EF25" s="58">
        <f t="shared" si="142"/>
        <v>0</v>
      </c>
      <c r="EG25" s="66"/>
    </row>
    <row r="26" spans="1:137" x14ac:dyDescent="0.25">
      <c r="A26" s="2"/>
      <c r="B26" s="12"/>
      <c r="C26" s="2"/>
      <c r="D26" s="2"/>
      <c r="E26" s="2"/>
      <c r="F26" s="4"/>
      <c r="G26" s="2"/>
      <c r="H26" s="2"/>
      <c r="I26" s="2"/>
      <c r="J26" s="2"/>
      <c r="K26" s="10"/>
      <c r="L26" s="2"/>
      <c r="M26" s="2" t="s">
        <v>19</v>
      </c>
      <c r="N26" s="10">
        <f>SUM(P26:EF26)</f>
        <v>-11945636.999999996</v>
      </c>
      <c r="O26" s="2"/>
      <c r="P26" s="2"/>
      <c r="Q26" s="2">
        <f t="shared" ref="Q26:AV26" si="143">Q25*-$H$29</f>
        <v>0</v>
      </c>
      <c r="R26" s="2">
        <f t="shared" si="143"/>
        <v>0</v>
      </c>
      <c r="S26" s="2">
        <f t="shared" si="143"/>
        <v>0</v>
      </c>
      <c r="T26" s="2">
        <f t="shared" si="143"/>
        <v>0</v>
      </c>
      <c r="U26" s="2">
        <f t="shared" si="143"/>
        <v>0</v>
      </c>
      <c r="V26" s="2">
        <f t="shared" si="143"/>
        <v>0</v>
      </c>
      <c r="W26" s="2">
        <f t="shared" si="143"/>
        <v>0</v>
      </c>
      <c r="X26" s="2">
        <f t="shared" si="143"/>
        <v>0</v>
      </c>
      <c r="Y26" s="2">
        <f t="shared" si="143"/>
        <v>0</v>
      </c>
      <c r="Z26" s="2">
        <f t="shared" si="143"/>
        <v>0</v>
      </c>
      <c r="AA26" s="2">
        <f t="shared" si="143"/>
        <v>0</v>
      </c>
      <c r="AB26" s="2">
        <f t="shared" si="143"/>
        <v>0</v>
      </c>
      <c r="AC26" s="2">
        <f t="shared" si="143"/>
        <v>0</v>
      </c>
      <c r="AD26" s="2">
        <f t="shared" si="143"/>
        <v>0</v>
      </c>
      <c r="AE26" s="2">
        <f t="shared" si="143"/>
        <v>0</v>
      </c>
      <c r="AF26" s="2">
        <f t="shared" si="143"/>
        <v>0</v>
      </c>
      <c r="AG26" s="2">
        <f t="shared" si="143"/>
        <v>0</v>
      </c>
      <c r="AH26" s="2">
        <f t="shared" si="143"/>
        <v>0</v>
      </c>
      <c r="AI26" s="2">
        <f t="shared" si="143"/>
        <v>0</v>
      </c>
      <c r="AJ26" s="2">
        <f t="shared" si="143"/>
        <v>-188134.65</v>
      </c>
      <c r="AK26" s="2">
        <f t="shared" si="143"/>
        <v>-188134.65</v>
      </c>
      <c r="AL26" s="2">
        <f t="shared" si="143"/>
        <v>-188134.65</v>
      </c>
      <c r="AM26" s="2">
        <f t="shared" si="143"/>
        <v>-188134.65</v>
      </c>
      <c r="AN26" s="2">
        <f t="shared" si="143"/>
        <v>-188134.65</v>
      </c>
      <c r="AO26" s="2">
        <f t="shared" si="143"/>
        <v>-188134.65</v>
      </c>
      <c r="AP26" s="2">
        <f t="shared" si="143"/>
        <v>-188134.65</v>
      </c>
      <c r="AQ26" s="2">
        <f t="shared" si="143"/>
        <v>-188134.65</v>
      </c>
      <c r="AR26" s="2">
        <f t="shared" si="143"/>
        <v>-188134.65</v>
      </c>
      <c r="AS26" s="2">
        <f t="shared" si="143"/>
        <v>-188134.65</v>
      </c>
      <c r="AT26" s="2">
        <f t="shared" si="143"/>
        <v>-188134.65</v>
      </c>
      <c r="AU26" s="2">
        <f t="shared" si="143"/>
        <v>-188134.65</v>
      </c>
      <c r="AV26" s="2">
        <f t="shared" si="143"/>
        <v>-193614.30000000002</v>
      </c>
      <c r="AW26" s="2">
        <f t="shared" ref="AW26:CB26" si="144">AW25*-$H$29</f>
        <v>-193614.30000000002</v>
      </c>
      <c r="AX26" s="2">
        <f t="shared" si="144"/>
        <v>-193614.30000000002</v>
      </c>
      <c r="AY26" s="2">
        <f t="shared" si="144"/>
        <v>-193614.30000000002</v>
      </c>
      <c r="AZ26" s="2">
        <f t="shared" si="144"/>
        <v>-193614.30000000002</v>
      </c>
      <c r="BA26" s="2">
        <f t="shared" si="144"/>
        <v>-193614.30000000002</v>
      </c>
      <c r="BB26" s="2">
        <f t="shared" si="144"/>
        <v>-193614.30000000002</v>
      </c>
      <c r="BC26" s="2">
        <f t="shared" si="144"/>
        <v>-193614.30000000002</v>
      </c>
      <c r="BD26" s="2">
        <f t="shared" si="144"/>
        <v>-193614.30000000002</v>
      </c>
      <c r="BE26" s="2">
        <f t="shared" si="144"/>
        <v>-193614.30000000002</v>
      </c>
      <c r="BF26" s="2">
        <f t="shared" si="144"/>
        <v>-193614.30000000002</v>
      </c>
      <c r="BG26" s="2">
        <f t="shared" si="144"/>
        <v>-193614.30000000002</v>
      </c>
      <c r="BH26" s="2">
        <f t="shared" si="144"/>
        <v>-199093.95</v>
      </c>
      <c r="BI26" s="2">
        <f t="shared" si="144"/>
        <v>-199093.95</v>
      </c>
      <c r="BJ26" s="2">
        <f t="shared" si="144"/>
        <v>-199093.95</v>
      </c>
      <c r="BK26" s="2">
        <f t="shared" si="144"/>
        <v>-199093.95</v>
      </c>
      <c r="BL26" s="2">
        <f t="shared" si="144"/>
        <v>-199093.95</v>
      </c>
      <c r="BM26" s="2">
        <f t="shared" si="144"/>
        <v>-199093.95</v>
      </c>
      <c r="BN26" s="2">
        <f t="shared" si="144"/>
        <v>-199093.95</v>
      </c>
      <c r="BO26" s="2">
        <f t="shared" si="144"/>
        <v>-199093.95</v>
      </c>
      <c r="BP26" s="2">
        <f t="shared" si="144"/>
        <v>-199093.95</v>
      </c>
      <c r="BQ26" s="2">
        <f t="shared" si="144"/>
        <v>-199093.95</v>
      </c>
      <c r="BR26" s="2">
        <f t="shared" si="144"/>
        <v>-199093.95</v>
      </c>
      <c r="BS26" s="2">
        <f t="shared" si="144"/>
        <v>-199093.95</v>
      </c>
      <c r="BT26" s="2">
        <f t="shared" si="144"/>
        <v>-204573.6</v>
      </c>
      <c r="BU26" s="2">
        <f t="shared" si="144"/>
        <v>-204573.6</v>
      </c>
      <c r="BV26" s="2">
        <f t="shared" si="144"/>
        <v>-204573.6</v>
      </c>
      <c r="BW26" s="2">
        <f t="shared" si="144"/>
        <v>-204573.6</v>
      </c>
      <c r="BX26" s="2">
        <f t="shared" si="144"/>
        <v>-204573.6</v>
      </c>
      <c r="BY26" s="2">
        <f t="shared" si="144"/>
        <v>-204573.6</v>
      </c>
      <c r="BZ26" s="2">
        <f t="shared" si="144"/>
        <v>-204573.6</v>
      </c>
      <c r="CA26" s="2">
        <f t="shared" si="144"/>
        <v>-204573.6</v>
      </c>
      <c r="CB26" s="2">
        <f t="shared" si="144"/>
        <v>-204573.6</v>
      </c>
      <c r="CC26" s="2">
        <f t="shared" ref="CC26:DH26" si="145">CC25*-$H$29</f>
        <v>-204573.6</v>
      </c>
      <c r="CD26" s="2">
        <f t="shared" si="145"/>
        <v>-204573.6</v>
      </c>
      <c r="CE26" s="2">
        <f t="shared" si="145"/>
        <v>-204573.6</v>
      </c>
      <c r="CF26" s="2">
        <f t="shared" si="145"/>
        <v>-210053.24999999997</v>
      </c>
      <c r="CG26" s="2">
        <f t="shared" si="145"/>
        <v>-210053.24999999997</v>
      </c>
      <c r="CH26" s="2">
        <f t="shared" si="145"/>
        <v>-210053.24999999997</v>
      </c>
      <c r="CI26" s="2">
        <f t="shared" si="145"/>
        <v>-210053.24999999997</v>
      </c>
      <c r="CJ26" s="2">
        <f t="shared" si="145"/>
        <v>-210053.24999999997</v>
      </c>
      <c r="CK26" s="2">
        <f t="shared" si="145"/>
        <v>-210053.24999999997</v>
      </c>
      <c r="CL26" s="2">
        <f t="shared" si="145"/>
        <v>-210053.24999999997</v>
      </c>
      <c r="CM26" s="2">
        <f t="shared" si="145"/>
        <v>-210053.24999999997</v>
      </c>
      <c r="CN26" s="2">
        <f t="shared" si="145"/>
        <v>-210053.24999999997</v>
      </c>
      <c r="CO26" s="2">
        <f t="shared" si="145"/>
        <v>-210053.24999999997</v>
      </c>
      <c r="CP26" s="2">
        <f t="shared" si="145"/>
        <v>-210053.24999999997</v>
      </c>
      <c r="CQ26" s="2">
        <f t="shared" si="145"/>
        <v>-210053.24999999997</v>
      </c>
      <c r="CR26" s="2">
        <f t="shared" si="145"/>
        <v>0</v>
      </c>
      <c r="CS26" s="2">
        <f t="shared" si="145"/>
        <v>0</v>
      </c>
      <c r="CT26" s="2">
        <f t="shared" si="145"/>
        <v>0</v>
      </c>
      <c r="CU26" s="2">
        <f t="shared" si="145"/>
        <v>0</v>
      </c>
      <c r="CV26" s="2">
        <f t="shared" si="145"/>
        <v>0</v>
      </c>
      <c r="CW26" s="2">
        <f t="shared" si="145"/>
        <v>0</v>
      </c>
      <c r="CX26" s="2">
        <f t="shared" si="145"/>
        <v>0</v>
      </c>
      <c r="CY26" s="2">
        <f t="shared" si="145"/>
        <v>0</v>
      </c>
      <c r="CZ26" s="2">
        <f t="shared" si="145"/>
        <v>0</v>
      </c>
      <c r="DA26" s="2">
        <f t="shared" si="145"/>
        <v>0</v>
      </c>
      <c r="DB26" s="2">
        <f t="shared" si="145"/>
        <v>0</v>
      </c>
      <c r="DC26" s="2">
        <f t="shared" si="145"/>
        <v>0</v>
      </c>
      <c r="DD26" s="2">
        <f t="shared" si="145"/>
        <v>0</v>
      </c>
      <c r="DE26" s="2">
        <f t="shared" si="145"/>
        <v>0</v>
      </c>
      <c r="DF26" s="2">
        <f t="shared" si="145"/>
        <v>0</v>
      </c>
      <c r="DG26" s="2">
        <f t="shared" si="145"/>
        <v>0</v>
      </c>
      <c r="DH26" s="2">
        <f t="shared" si="145"/>
        <v>0</v>
      </c>
      <c r="DI26" s="2">
        <f t="shared" ref="DI26:EF26" si="146">DI25*-$H$29</f>
        <v>0</v>
      </c>
      <c r="DJ26" s="2">
        <f t="shared" si="146"/>
        <v>0</v>
      </c>
      <c r="DK26" s="2">
        <f t="shared" si="146"/>
        <v>0</v>
      </c>
      <c r="DL26" s="2">
        <f t="shared" si="146"/>
        <v>0</v>
      </c>
      <c r="DM26" s="2">
        <f t="shared" si="146"/>
        <v>0</v>
      </c>
      <c r="DN26" s="2">
        <f t="shared" si="146"/>
        <v>0</v>
      </c>
      <c r="DO26" s="2">
        <f t="shared" si="146"/>
        <v>0</v>
      </c>
      <c r="DP26" s="2">
        <f t="shared" si="146"/>
        <v>0</v>
      </c>
      <c r="DQ26" s="2">
        <f t="shared" si="146"/>
        <v>0</v>
      </c>
      <c r="DR26" s="2">
        <f t="shared" si="146"/>
        <v>0</v>
      </c>
      <c r="DS26" s="2">
        <f t="shared" si="146"/>
        <v>0</v>
      </c>
      <c r="DT26" s="2">
        <f t="shared" si="146"/>
        <v>0</v>
      </c>
      <c r="DU26" s="2">
        <f t="shared" si="146"/>
        <v>0</v>
      </c>
      <c r="DV26" s="2">
        <f t="shared" si="146"/>
        <v>0</v>
      </c>
      <c r="DW26" s="2">
        <f t="shared" si="146"/>
        <v>0</v>
      </c>
      <c r="DX26" s="2">
        <f t="shared" si="146"/>
        <v>0</v>
      </c>
      <c r="DY26" s="2">
        <f t="shared" si="146"/>
        <v>0</v>
      </c>
      <c r="DZ26" s="2">
        <f t="shared" si="146"/>
        <v>0</v>
      </c>
      <c r="EA26" s="2">
        <f t="shared" si="146"/>
        <v>0</v>
      </c>
      <c r="EB26" s="2">
        <f t="shared" si="146"/>
        <v>0</v>
      </c>
      <c r="EC26" s="2">
        <f t="shared" si="146"/>
        <v>0</v>
      </c>
      <c r="ED26" s="2">
        <f t="shared" si="146"/>
        <v>0</v>
      </c>
      <c r="EE26" s="2">
        <f t="shared" si="146"/>
        <v>0</v>
      </c>
      <c r="EF26" s="2">
        <f t="shared" si="146"/>
        <v>0</v>
      </c>
      <c r="EG26" s="10"/>
    </row>
    <row r="27" spans="1:137" x14ac:dyDescent="0.25">
      <c r="A27" s="2"/>
      <c r="B27" s="12" t="s">
        <v>32</v>
      </c>
      <c r="C27" s="2"/>
      <c r="D27" s="29">
        <v>275000</v>
      </c>
      <c r="E27" s="2"/>
      <c r="F27" s="4"/>
      <c r="G27" s="2"/>
      <c r="H27" s="2"/>
      <c r="I27" s="2"/>
      <c r="J27" s="2"/>
      <c r="K27" s="10"/>
      <c r="L27" s="2"/>
      <c r="M27" s="2"/>
      <c r="N27" s="10"/>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10"/>
    </row>
    <row r="28" spans="1:137" x14ac:dyDescent="0.25">
      <c r="A28" s="2"/>
      <c r="B28" s="12" t="s">
        <v>51</v>
      </c>
      <c r="C28" s="2"/>
      <c r="D28" s="33">
        <v>44256</v>
      </c>
      <c r="E28" s="2"/>
      <c r="F28" s="4"/>
      <c r="G28" s="58" t="s">
        <v>110</v>
      </c>
      <c r="H28" s="58"/>
      <c r="I28" s="58">
        <f>INDEX(P25:EF25,MATCH(1,P12:EF12,0))*12</f>
        <v>9030463.1999999993</v>
      </c>
      <c r="J28" s="2"/>
      <c r="K28" s="10"/>
      <c r="L28" s="2"/>
      <c r="M28" s="2"/>
      <c r="N28" s="10"/>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10"/>
    </row>
    <row r="29" spans="1:137" ht="15.75" thickBot="1" x14ac:dyDescent="0.3">
      <c r="A29" s="2"/>
      <c r="B29" s="12" t="s">
        <v>18</v>
      </c>
      <c r="C29" s="2"/>
      <c r="D29" s="32">
        <v>18</v>
      </c>
      <c r="E29" s="2"/>
      <c r="F29" s="4"/>
      <c r="G29" s="2" t="s">
        <v>19</v>
      </c>
      <c r="H29" s="16">
        <v>0.25</v>
      </c>
      <c r="I29" s="17">
        <f>I28*H29</f>
        <v>2257615.7999999998</v>
      </c>
      <c r="J29" s="2"/>
      <c r="K29" s="10"/>
      <c r="L29" s="2"/>
      <c r="M29" s="2" t="s">
        <v>89</v>
      </c>
      <c r="N29" s="10">
        <f>SUM(P29:EF29)</f>
        <v>0</v>
      </c>
      <c r="O29" s="2"/>
      <c r="P29" s="2"/>
      <c r="Q29" s="2">
        <f t="shared" ref="Q29:AV29" si="147">IF(AND(Q15=$D$30,$H$19="Sale on PC"),$I$51,0)</f>
        <v>0</v>
      </c>
      <c r="R29" s="2">
        <f t="shared" si="147"/>
        <v>0</v>
      </c>
      <c r="S29" s="2">
        <f t="shared" si="147"/>
        <v>0</v>
      </c>
      <c r="T29" s="2">
        <f t="shared" si="147"/>
        <v>0</v>
      </c>
      <c r="U29" s="2">
        <f t="shared" si="147"/>
        <v>0</v>
      </c>
      <c r="V29" s="2">
        <f t="shared" si="147"/>
        <v>0</v>
      </c>
      <c r="W29" s="2">
        <f t="shared" si="147"/>
        <v>0</v>
      </c>
      <c r="X29" s="2">
        <f t="shared" si="147"/>
        <v>0</v>
      </c>
      <c r="Y29" s="2">
        <f t="shared" si="147"/>
        <v>0</v>
      </c>
      <c r="Z29" s="2">
        <f t="shared" si="147"/>
        <v>0</v>
      </c>
      <c r="AA29" s="2">
        <f t="shared" si="147"/>
        <v>0</v>
      </c>
      <c r="AB29" s="2">
        <f t="shared" si="147"/>
        <v>0</v>
      </c>
      <c r="AC29" s="2">
        <f t="shared" si="147"/>
        <v>0</v>
      </c>
      <c r="AD29" s="2">
        <f t="shared" si="147"/>
        <v>0</v>
      </c>
      <c r="AE29" s="2">
        <f t="shared" si="147"/>
        <v>0</v>
      </c>
      <c r="AF29" s="2">
        <f t="shared" si="147"/>
        <v>0</v>
      </c>
      <c r="AG29" s="2">
        <f t="shared" si="147"/>
        <v>0</v>
      </c>
      <c r="AH29" s="2">
        <f t="shared" si="147"/>
        <v>0</v>
      </c>
      <c r="AI29" s="2">
        <f t="shared" si="147"/>
        <v>0</v>
      </c>
      <c r="AJ29" s="2">
        <f t="shared" si="147"/>
        <v>0</v>
      </c>
      <c r="AK29" s="2">
        <f t="shared" si="147"/>
        <v>0</v>
      </c>
      <c r="AL29" s="2">
        <f t="shared" si="147"/>
        <v>0</v>
      </c>
      <c r="AM29" s="2">
        <f t="shared" si="147"/>
        <v>0</v>
      </c>
      <c r="AN29" s="2">
        <f t="shared" si="147"/>
        <v>0</v>
      </c>
      <c r="AO29" s="2">
        <f t="shared" si="147"/>
        <v>0</v>
      </c>
      <c r="AP29" s="2">
        <f t="shared" si="147"/>
        <v>0</v>
      </c>
      <c r="AQ29" s="2">
        <f t="shared" si="147"/>
        <v>0</v>
      </c>
      <c r="AR29" s="2">
        <f t="shared" si="147"/>
        <v>0</v>
      </c>
      <c r="AS29" s="2">
        <f t="shared" si="147"/>
        <v>0</v>
      </c>
      <c r="AT29" s="2">
        <f t="shared" si="147"/>
        <v>0</v>
      </c>
      <c r="AU29" s="2">
        <f t="shared" si="147"/>
        <v>0</v>
      </c>
      <c r="AV29" s="2">
        <f t="shared" si="147"/>
        <v>0</v>
      </c>
      <c r="AW29" s="2">
        <f t="shared" ref="AW29:CB29" si="148">IF(AND(AW15=$D$30,$H$19="Sale on PC"),$I$51,0)</f>
        <v>0</v>
      </c>
      <c r="AX29" s="2">
        <f t="shared" si="148"/>
        <v>0</v>
      </c>
      <c r="AY29" s="2">
        <f t="shared" si="148"/>
        <v>0</v>
      </c>
      <c r="AZ29" s="2">
        <f t="shared" si="148"/>
        <v>0</v>
      </c>
      <c r="BA29" s="2">
        <f t="shared" si="148"/>
        <v>0</v>
      </c>
      <c r="BB29" s="2">
        <f t="shared" si="148"/>
        <v>0</v>
      </c>
      <c r="BC29" s="2">
        <f t="shared" si="148"/>
        <v>0</v>
      </c>
      <c r="BD29" s="2">
        <f t="shared" si="148"/>
        <v>0</v>
      </c>
      <c r="BE29" s="2">
        <f t="shared" si="148"/>
        <v>0</v>
      </c>
      <c r="BF29" s="2">
        <f t="shared" si="148"/>
        <v>0</v>
      </c>
      <c r="BG29" s="2">
        <f t="shared" si="148"/>
        <v>0</v>
      </c>
      <c r="BH29" s="2">
        <f t="shared" si="148"/>
        <v>0</v>
      </c>
      <c r="BI29" s="2">
        <f t="shared" si="148"/>
        <v>0</v>
      </c>
      <c r="BJ29" s="2">
        <f t="shared" si="148"/>
        <v>0</v>
      </c>
      <c r="BK29" s="2">
        <f t="shared" si="148"/>
        <v>0</v>
      </c>
      <c r="BL29" s="2">
        <f t="shared" si="148"/>
        <v>0</v>
      </c>
      <c r="BM29" s="2">
        <f t="shared" si="148"/>
        <v>0</v>
      </c>
      <c r="BN29" s="2">
        <f t="shared" si="148"/>
        <v>0</v>
      </c>
      <c r="BO29" s="2">
        <f t="shared" si="148"/>
        <v>0</v>
      </c>
      <c r="BP29" s="2">
        <f t="shared" si="148"/>
        <v>0</v>
      </c>
      <c r="BQ29" s="2">
        <f t="shared" si="148"/>
        <v>0</v>
      </c>
      <c r="BR29" s="2">
        <f t="shared" si="148"/>
        <v>0</v>
      </c>
      <c r="BS29" s="2">
        <f t="shared" si="148"/>
        <v>0</v>
      </c>
      <c r="BT29" s="2">
        <f t="shared" si="148"/>
        <v>0</v>
      </c>
      <c r="BU29" s="2">
        <f t="shared" si="148"/>
        <v>0</v>
      </c>
      <c r="BV29" s="2">
        <f t="shared" si="148"/>
        <v>0</v>
      </c>
      <c r="BW29" s="2">
        <f t="shared" si="148"/>
        <v>0</v>
      </c>
      <c r="BX29" s="2">
        <f t="shared" si="148"/>
        <v>0</v>
      </c>
      <c r="BY29" s="2">
        <f t="shared" si="148"/>
        <v>0</v>
      </c>
      <c r="BZ29" s="2">
        <f t="shared" si="148"/>
        <v>0</v>
      </c>
      <c r="CA29" s="2">
        <f t="shared" si="148"/>
        <v>0</v>
      </c>
      <c r="CB29" s="2">
        <f t="shared" si="148"/>
        <v>0</v>
      </c>
      <c r="CC29" s="2">
        <f t="shared" ref="CC29:DH29" si="149">IF(AND(CC15=$D$30,$H$19="Sale on PC"),$I$51,0)</f>
        <v>0</v>
      </c>
      <c r="CD29" s="2">
        <f t="shared" si="149"/>
        <v>0</v>
      </c>
      <c r="CE29" s="2">
        <f t="shared" si="149"/>
        <v>0</v>
      </c>
      <c r="CF29" s="2">
        <f t="shared" si="149"/>
        <v>0</v>
      </c>
      <c r="CG29" s="2">
        <f t="shared" si="149"/>
        <v>0</v>
      </c>
      <c r="CH29" s="2">
        <f t="shared" si="149"/>
        <v>0</v>
      </c>
      <c r="CI29" s="2">
        <f t="shared" si="149"/>
        <v>0</v>
      </c>
      <c r="CJ29" s="2">
        <f t="shared" si="149"/>
        <v>0</v>
      </c>
      <c r="CK29" s="2">
        <f t="shared" si="149"/>
        <v>0</v>
      </c>
      <c r="CL29" s="2">
        <f t="shared" si="149"/>
        <v>0</v>
      </c>
      <c r="CM29" s="2">
        <f t="shared" si="149"/>
        <v>0</v>
      </c>
      <c r="CN29" s="2">
        <f t="shared" si="149"/>
        <v>0</v>
      </c>
      <c r="CO29" s="2">
        <f t="shared" si="149"/>
        <v>0</v>
      </c>
      <c r="CP29" s="2">
        <f t="shared" si="149"/>
        <v>0</v>
      </c>
      <c r="CQ29" s="2">
        <f t="shared" si="149"/>
        <v>0</v>
      </c>
      <c r="CR29" s="2">
        <f t="shared" si="149"/>
        <v>0</v>
      </c>
      <c r="CS29" s="2">
        <f t="shared" si="149"/>
        <v>0</v>
      </c>
      <c r="CT29" s="2">
        <f t="shared" si="149"/>
        <v>0</v>
      </c>
      <c r="CU29" s="2">
        <f t="shared" si="149"/>
        <v>0</v>
      </c>
      <c r="CV29" s="2">
        <f t="shared" si="149"/>
        <v>0</v>
      </c>
      <c r="CW29" s="2">
        <f t="shared" si="149"/>
        <v>0</v>
      </c>
      <c r="CX29" s="2">
        <f t="shared" si="149"/>
        <v>0</v>
      </c>
      <c r="CY29" s="2">
        <f t="shared" si="149"/>
        <v>0</v>
      </c>
      <c r="CZ29" s="2">
        <f t="shared" si="149"/>
        <v>0</v>
      </c>
      <c r="DA29" s="2">
        <f t="shared" si="149"/>
        <v>0</v>
      </c>
      <c r="DB29" s="2">
        <f t="shared" si="149"/>
        <v>0</v>
      </c>
      <c r="DC29" s="2">
        <f t="shared" si="149"/>
        <v>0</v>
      </c>
      <c r="DD29" s="2">
        <f t="shared" si="149"/>
        <v>0</v>
      </c>
      <c r="DE29" s="2">
        <f t="shared" si="149"/>
        <v>0</v>
      </c>
      <c r="DF29" s="2">
        <f t="shared" si="149"/>
        <v>0</v>
      </c>
      <c r="DG29" s="2">
        <f t="shared" si="149"/>
        <v>0</v>
      </c>
      <c r="DH29" s="2">
        <f t="shared" si="149"/>
        <v>0</v>
      </c>
      <c r="DI29" s="2">
        <f t="shared" ref="DI29:EF29" si="150">IF(AND(DI15=$D$30,$H$19="Sale on PC"),$I$51,0)</f>
        <v>0</v>
      </c>
      <c r="DJ29" s="2">
        <f t="shared" si="150"/>
        <v>0</v>
      </c>
      <c r="DK29" s="2">
        <f t="shared" si="150"/>
        <v>0</v>
      </c>
      <c r="DL29" s="2">
        <f t="shared" si="150"/>
        <v>0</v>
      </c>
      <c r="DM29" s="2">
        <f t="shared" si="150"/>
        <v>0</v>
      </c>
      <c r="DN29" s="2">
        <f t="shared" si="150"/>
        <v>0</v>
      </c>
      <c r="DO29" s="2">
        <f t="shared" si="150"/>
        <v>0</v>
      </c>
      <c r="DP29" s="2">
        <f t="shared" si="150"/>
        <v>0</v>
      </c>
      <c r="DQ29" s="2">
        <f t="shared" si="150"/>
        <v>0</v>
      </c>
      <c r="DR29" s="2">
        <f t="shared" si="150"/>
        <v>0</v>
      </c>
      <c r="DS29" s="2">
        <f t="shared" si="150"/>
        <v>0</v>
      </c>
      <c r="DT29" s="2">
        <f t="shared" si="150"/>
        <v>0</v>
      </c>
      <c r="DU29" s="2">
        <f t="shared" si="150"/>
        <v>0</v>
      </c>
      <c r="DV29" s="2">
        <f t="shared" si="150"/>
        <v>0</v>
      </c>
      <c r="DW29" s="2">
        <f t="shared" si="150"/>
        <v>0</v>
      </c>
      <c r="DX29" s="2">
        <f t="shared" si="150"/>
        <v>0</v>
      </c>
      <c r="DY29" s="2">
        <f t="shared" si="150"/>
        <v>0</v>
      </c>
      <c r="DZ29" s="2">
        <f t="shared" si="150"/>
        <v>0</v>
      </c>
      <c r="EA29" s="2">
        <f t="shared" si="150"/>
        <v>0</v>
      </c>
      <c r="EB29" s="2">
        <f t="shared" si="150"/>
        <v>0</v>
      </c>
      <c r="EC29" s="2">
        <f t="shared" si="150"/>
        <v>0</v>
      </c>
      <c r="ED29" s="2">
        <f t="shared" si="150"/>
        <v>0</v>
      </c>
      <c r="EE29" s="2">
        <f t="shared" si="150"/>
        <v>0</v>
      </c>
      <c r="EF29" s="2">
        <f t="shared" si="150"/>
        <v>0</v>
      </c>
      <c r="EG29" s="10"/>
    </row>
    <row r="30" spans="1:137" ht="15.75" thickTop="1" x14ac:dyDescent="0.25">
      <c r="A30" s="2"/>
      <c r="B30" s="12" t="s">
        <v>52</v>
      </c>
      <c r="C30" s="2"/>
      <c r="D30" s="35">
        <f>EDATE(D28,D29)</f>
        <v>44805</v>
      </c>
      <c r="E30" s="2"/>
      <c r="F30" s="4"/>
      <c r="G30" s="12" t="s">
        <v>20</v>
      </c>
      <c r="H30" s="12"/>
      <c r="I30" s="12">
        <f>I25-I29</f>
        <v>6509824.2000000002</v>
      </c>
      <c r="J30" s="2"/>
      <c r="K30" s="10"/>
      <c r="L30" s="2"/>
      <c r="M30" s="2" t="s">
        <v>29</v>
      </c>
      <c r="N30" s="10">
        <f>SUM(P30:EF30)</f>
        <v>151238339.99999994</v>
      </c>
      <c r="O30" s="2"/>
      <c r="P30" s="2"/>
      <c r="Q30" s="2">
        <f t="shared" ref="Q30:AV30" si="151">(Q15=$H$50)*$I$54</f>
        <v>0</v>
      </c>
      <c r="R30" s="2">
        <f t="shared" si="151"/>
        <v>0</v>
      </c>
      <c r="S30" s="2">
        <f t="shared" si="151"/>
        <v>0</v>
      </c>
      <c r="T30" s="2">
        <f t="shared" si="151"/>
        <v>0</v>
      </c>
      <c r="U30" s="2">
        <f t="shared" si="151"/>
        <v>0</v>
      </c>
      <c r="V30" s="2">
        <f t="shared" si="151"/>
        <v>0</v>
      </c>
      <c r="W30" s="2">
        <f t="shared" si="151"/>
        <v>0</v>
      </c>
      <c r="X30" s="2">
        <f t="shared" si="151"/>
        <v>0</v>
      </c>
      <c r="Y30" s="2">
        <f t="shared" si="151"/>
        <v>0</v>
      </c>
      <c r="Z30" s="2">
        <f t="shared" si="151"/>
        <v>0</v>
      </c>
      <c r="AA30" s="2">
        <f t="shared" si="151"/>
        <v>0</v>
      </c>
      <c r="AB30" s="2">
        <f t="shared" si="151"/>
        <v>0</v>
      </c>
      <c r="AC30" s="2">
        <f t="shared" si="151"/>
        <v>0</v>
      </c>
      <c r="AD30" s="2">
        <f t="shared" si="151"/>
        <v>0</v>
      </c>
      <c r="AE30" s="2">
        <f t="shared" si="151"/>
        <v>0</v>
      </c>
      <c r="AF30" s="2">
        <f t="shared" si="151"/>
        <v>0</v>
      </c>
      <c r="AG30" s="2">
        <f t="shared" si="151"/>
        <v>0</v>
      </c>
      <c r="AH30" s="2">
        <f t="shared" si="151"/>
        <v>0</v>
      </c>
      <c r="AI30" s="2">
        <f t="shared" si="151"/>
        <v>0</v>
      </c>
      <c r="AJ30" s="2">
        <f t="shared" si="151"/>
        <v>0</v>
      </c>
      <c r="AK30" s="2">
        <f t="shared" si="151"/>
        <v>0</v>
      </c>
      <c r="AL30" s="2">
        <f t="shared" si="151"/>
        <v>0</v>
      </c>
      <c r="AM30" s="2">
        <f t="shared" si="151"/>
        <v>0</v>
      </c>
      <c r="AN30" s="2">
        <f t="shared" si="151"/>
        <v>0</v>
      </c>
      <c r="AO30" s="2">
        <f t="shared" si="151"/>
        <v>0</v>
      </c>
      <c r="AP30" s="2">
        <f t="shared" si="151"/>
        <v>0</v>
      </c>
      <c r="AQ30" s="2">
        <f t="shared" si="151"/>
        <v>0</v>
      </c>
      <c r="AR30" s="2">
        <f t="shared" si="151"/>
        <v>0</v>
      </c>
      <c r="AS30" s="2">
        <f t="shared" si="151"/>
        <v>0</v>
      </c>
      <c r="AT30" s="2">
        <f t="shared" si="151"/>
        <v>0</v>
      </c>
      <c r="AU30" s="2">
        <f t="shared" si="151"/>
        <v>0</v>
      </c>
      <c r="AV30" s="2">
        <f t="shared" si="151"/>
        <v>0</v>
      </c>
      <c r="AW30" s="2">
        <f t="shared" ref="AW30:CB30" si="152">(AW15=$H$50)*$I$54</f>
        <v>0</v>
      </c>
      <c r="AX30" s="2">
        <f t="shared" si="152"/>
        <v>0</v>
      </c>
      <c r="AY30" s="2">
        <f t="shared" si="152"/>
        <v>0</v>
      </c>
      <c r="AZ30" s="2">
        <f t="shared" si="152"/>
        <v>0</v>
      </c>
      <c r="BA30" s="2">
        <f t="shared" si="152"/>
        <v>0</v>
      </c>
      <c r="BB30" s="2">
        <f t="shared" si="152"/>
        <v>0</v>
      </c>
      <c r="BC30" s="2">
        <f t="shared" si="152"/>
        <v>0</v>
      </c>
      <c r="BD30" s="2">
        <f t="shared" si="152"/>
        <v>0</v>
      </c>
      <c r="BE30" s="2">
        <f t="shared" si="152"/>
        <v>0</v>
      </c>
      <c r="BF30" s="2">
        <f t="shared" si="152"/>
        <v>0</v>
      </c>
      <c r="BG30" s="2">
        <f t="shared" si="152"/>
        <v>0</v>
      </c>
      <c r="BH30" s="2">
        <f t="shared" si="152"/>
        <v>0</v>
      </c>
      <c r="BI30" s="2">
        <f t="shared" si="152"/>
        <v>0</v>
      </c>
      <c r="BJ30" s="2">
        <f t="shared" si="152"/>
        <v>0</v>
      </c>
      <c r="BK30" s="2">
        <f t="shared" si="152"/>
        <v>0</v>
      </c>
      <c r="BL30" s="2">
        <f t="shared" si="152"/>
        <v>0</v>
      </c>
      <c r="BM30" s="2">
        <f t="shared" si="152"/>
        <v>0</v>
      </c>
      <c r="BN30" s="2">
        <f t="shared" si="152"/>
        <v>0</v>
      </c>
      <c r="BO30" s="2">
        <f t="shared" si="152"/>
        <v>0</v>
      </c>
      <c r="BP30" s="2">
        <f t="shared" si="152"/>
        <v>0</v>
      </c>
      <c r="BQ30" s="2">
        <f t="shared" si="152"/>
        <v>0</v>
      </c>
      <c r="BR30" s="2">
        <f t="shared" si="152"/>
        <v>0</v>
      </c>
      <c r="BS30" s="2">
        <f t="shared" si="152"/>
        <v>0</v>
      </c>
      <c r="BT30" s="2">
        <f t="shared" si="152"/>
        <v>0</v>
      </c>
      <c r="BU30" s="2">
        <f t="shared" si="152"/>
        <v>0</v>
      </c>
      <c r="BV30" s="2">
        <f t="shared" si="152"/>
        <v>0</v>
      </c>
      <c r="BW30" s="2">
        <f t="shared" si="152"/>
        <v>0</v>
      </c>
      <c r="BX30" s="2">
        <f t="shared" si="152"/>
        <v>0</v>
      </c>
      <c r="BY30" s="2">
        <f t="shared" si="152"/>
        <v>0</v>
      </c>
      <c r="BZ30" s="2">
        <f t="shared" si="152"/>
        <v>0</v>
      </c>
      <c r="CA30" s="2">
        <f t="shared" si="152"/>
        <v>0</v>
      </c>
      <c r="CB30" s="2">
        <f t="shared" si="152"/>
        <v>0</v>
      </c>
      <c r="CC30" s="2">
        <f t="shared" ref="CC30:DH30" si="153">(CC15=$H$50)*$I$54</f>
        <v>0</v>
      </c>
      <c r="CD30" s="2">
        <f t="shared" si="153"/>
        <v>0</v>
      </c>
      <c r="CE30" s="2">
        <f t="shared" si="153"/>
        <v>0</v>
      </c>
      <c r="CF30" s="2">
        <f t="shared" si="153"/>
        <v>0</v>
      </c>
      <c r="CG30" s="2">
        <f t="shared" si="153"/>
        <v>0</v>
      </c>
      <c r="CH30" s="2">
        <f t="shared" si="153"/>
        <v>0</v>
      </c>
      <c r="CI30" s="2">
        <f t="shared" si="153"/>
        <v>0</v>
      </c>
      <c r="CJ30" s="2">
        <f t="shared" si="153"/>
        <v>0</v>
      </c>
      <c r="CK30" s="2">
        <f t="shared" si="153"/>
        <v>0</v>
      </c>
      <c r="CL30" s="2">
        <f t="shared" si="153"/>
        <v>0</v>
      </c>
      <c r="CM30" s="2">
        <f t="shared" si="153"/>
        <v>0</v>
      </c>
      <c r="CN30" s="2">
        <f t="shared" si="153"/>
        <v>0</v>
      </c>
      <c r="CO30" s="2">
        <f t="shared" si="153"/>
        <v>0</v>
      </c>
      <c r="CP30" s="2">
        <f t="shared" si="153"/>
        <v>0</v>
      </c>
      <c r="CQ30" s="2">
        <f t="shared" si="153"/>
        <v>0</v>
      </c>
      <c r="CR30" s="2">
        <f>(CR15=$H$50)*$I$54</f>
        <v>151238339.99999994</v>
      </c>
      <c r="CS30" s="2">
        <f t="shared" si="153"/>
        <v>0</v>
      </c>
      <c r="CT30" s="2">
        <f t="shared" si="153"/>
        <v>0</v>
      </c>
      <c r="CU30" s="2">
        <f t="shared" si="153"/>
        <v>0</v>
      </c>
      <c r="CV30" s="2">
        <f t="shared" si="153"/>
        <v>0</v>
      </c>
      <c r="CW30" s="2">
        <f t="shared" si="153"/>
        <v>0</v>
      </c>
      <c r="CX30" s="2">
        <f t="shared" si="153"/>
        <v>0</v>
      </c>
      <c r="CY30" s="2">
        <f t="shared" si="153"/>
        <v>0</v>
      </c>
      <c r="CZ30" s="2">
        <f t="shared" si="153"/>
        <v>0</v>
      </c>
      <c r="DA30" s="2">
        <f t="shared" si="153"/>
        <v>0</v>
      </c>
      <c r="DB30" s="2">
        <f t="shared" si="153"/>
        <v>0</v>
      </c>
      <c r="DC30" s="2">
        <f t="shared" si="153"/>
        <v>0</v>
      </c>
      <c r="DD30" s="2">
        <f t="shared" si="153"/>
        <v>0</v>
      </c>
      <c r="DE30" s="2">
        <f t="shared" si="153"/>
        <v>0</v>
      </c>
      <c r="DF30" s="2">
        <f t="shared" si="153"/>
        <v>0</v>
      </c>
      <c r="DG30" s="2">
        <f t="shared" si="153"/>
        <v>0</v>
      </c>
      <c r="DH30" s="2">
        <f t="shared" si="153"/>
        <v>0</v>
      </c>
      <c r="DI30" s="2">
        <f t="shared" ref="DI30:EF30" si="154">(DI15=$H$50)*$I$54</f>
        <v>0</v>
      </c>
      <c r="DJ30" s="2">
        <f t="shared" si="154"/>
        <v>0</v>
      </c>
      <c r="DK30" s="2">
        <f t="shared" si="154"/>
        <v>0</v>
      </c>
      <c r="DL30" s="2">
        <f t="shared" si="154"/>
        <v>0</v>
      </c>
      <c r="DM30" s="2">
        <f t="shared" si="154"/>
        <v>0</v>
      </c>
      <c r="DN30" s="2">
        <f t="shared" si="154"/>
        <v>0</v>
      </c>
      <c r="DO30" s="2">
        <f t="shared" si="154"/>
        <v>0</v>
      </c>
      <c r="DP30" s="2">
        <f t="shared" si="154"/>
        <v>0</v>
      </c>
      <c r="DQ30" s="2">
        <f t="shared" si="154"/>
        <v>0</v>
      </c>
      <c r="DR30" s="2">
        <f t="shared" si="154"/>
        <v>0</v>
      </c>
      <c r="DS30" s="2">
        <f t="shared" si="154"/>
        <v>0</v>
      </c>
      <c r="DT30" s="2">
        <f t="shared" si="154"/>
        <v>0</v>
      </c>
      <c r="DU30" s="2">
        <f t="shared" si="154"/>
        <v>0</v>
      </c>
      <c r="DV30" s="2">
        <f t="shared" si="154"/>
        <v>0</v>
      </c>
      <c r="DW30" s="2">
        <f t="shared" si="154"/>
        <v>0</v>
      </c>
      <c r="DX30" s="2">
        <f t="shared" si="154"/>
        <v>0</v>
      </c>
      <c r="DY30" s="2">
        <f t="shared" si="154"/>
        <v>0</v>
      </c>
      <c r="DZ30" s="2">
        <f t="shared" si="154"/>
        <v>0</v>
      </c>
      <c r="EA30" s="2">
        <f t="shared" si="154"/>
        <v>0</v>
      </c>
      <c r="EB30" s="2">
        <f t="shared" si="154"/>
        <v>0</v>
      </c>
      <c r="EC30" s="2">
        <f t="shared" si="154"/>
        <v>0</v>
      </c>
      <c r="ED30" s="2">
        <f t="shared" si="154"/>
        <v>0</v>
      </c>
      <c r="EE30" s="2">
        <f t="shared" si="154"/>
        <v>0</v>
      </c>
      <c r="EF30" s="2">
        <f t="shared" si="154"/>
        <v>0</v>
      </c>
      <c r="EG30" s="10"/>
    </row>
    <row r="31" spans="1:137" x14ac:dyDescent="0.25">
      <c r="A31" s="2"/>
      <c r="B31" s="12"/>
      <c r="C31" s="2"/>
      <c r="D31" s="51"/>
      <c r="E31" s="2"/>
      <c r="F31" s="4"/>
      <c r="G31" s="2"/>
      <c r="H31" s="2"/>
      <c r="I31" s="2"/>
      <c r="J31" s="2"/>
      <c r="K31" s="10"/>
      <c r="L31" s="2"/>
      <c r="M31" s="2" t="s">
        <v>54</v>
      </c>
      <c r="N31" s="10">
        <f>SUM(P31:EF31)</f>
        <v>-3024766.7999999989</v>
      </c>
      <c r="O31" s="2"/>
      <c r="P31" s="2"/>
      <c r="Q31" s="2">
        <f t="shared" ref="Q31:AV31" si="155">SUM(Q29:Q30)*-$H$55</f>
        <v>0</v>
      </c>
      <c r="R31" s="2">
        <f t="shared" si="155"/>
        <v>0</v>
      </c>
      <c r="S31" s="2">
        <f t="shared" si="155"/>
        <v>0</v>
      </c>
      <c r="T31" s="2">
        <f t="shared" si="155"/>
        <v>0</v>
      </c>
      <c r="U31" s="2">
        <f t="shared" si="155"/>
        <v>0</v>
      </c>
      <c r="V31" s="2">
        <f t="shared" si="155"/>
        <v>0</v>
      </c>
      <c r="W31" s="2">
        <f t="shared" si="155"/>
        <v>0</v>
      </c>
      <c r="X31" s="2">
        <f t="shared" si="155"/>
        <v>0</v>
      </c>
      <c r="Y31" s="2">
        <f t="shared" si="155"/>
        <v>0</v>
      </c>
      <c r="Z31" s="2">
        <f t="shared" si="155"/>
        <v>0</v>
      </c>
      <c r="AA31" s="2">
        <f t="shared" si="155"/>
        <v>0</v>
      </c>
      <c r="AB31" s="2">
        <f t="shared" si="155"/>
        <v>0</v>
      </c>
      <c r="AC31" s="2">
        <f t="shared" si="155"/>
        <v>0</v>
      </c>
      <c r="AD31" s="2">
        <f t="shared" si="155"/>
        <v>0</v>
      </c>
      <c r="AE31" s="2">
        <f t="shared" si="155"/>
        <v>0</v>
      </c>
      <c r="AF31" s="2">
        <f t="shared" si="155"/>
        <v>0</v>
      </c>
      <c r="AG31" s="2">
        <f t="shared" si="155"/>
        <v>0</v>
      </c>
      <c r="AH31" s="2">
        <f t="shared" si="155"/>
        <v>0</v>
      </c>
      <c r="AI31" s="2">
        <f t="shared" si="155"/>
        <v>0</v>
      </c>
      <c r="AJ31" s="2">
        <f t="shared" si="155"/>
        <v>0</v>
      </c>
      <c r="AK31" s="2">
        <f t="shared" si="155"/>
        <v>0</v>
      </c>
      <c r="AL31" s="2">
        <f t="shared" si="155"/>
        <v>0</v>
      </c>
      <c r="AM31" s="2">
        <f t="shared" si="155"/>
        <v>0</v>
      </c>
      <c r="AN31" s="2">
        <f t="shared" si="155"/>
        <v>0</v>
      </c>
      <c r="AO31" s="2">
        <f t="shared" si="155"/>
        <v>0</v>
      </c>
      <c r="AP31" s="2">
        <f t="shared" si="155"/>
        <v>0</v>
      </c>
      <c r="AQ31" s="2">
        <f t="shared" si="155"/>
        <v>0</v>
      </c>
      <c r="AR31" s="2">
        <f t="shared" si="155"/>
        <v>0</v>
      </c>
      <c r="AS31" s="2">
        <f t="shared" si="155"/>
        <v>0</v>
      </c>
      <c r="AT31" s="2">
        <f t="shared" si="155"/>
        <v>0</v>
      </c>
      <c r="AU31" s="2">
        <f t="shared" si="155"/>
        <v>0</v>
      </c>
      <c r="AV31" s="2">
        <f t="shared" si="155"/>
        <v>0</v>
      </c>
      <c r="AW31" s="2">
        <f t="shared" ref="AW31:CB31" si="156">SUM(AW29:AW30)*-$H$55</f>
        <v>0</v>
      </c>
      <c r="AX31" s="2">
        <f t="shared" si="156"/>
        <v>0</v>
      </c>
      <c r="AY31" s="2">
        <f t="shared" si="156"/>
        <v>0</v>
      </c>
      <c r="AZ31" s="2">
        <f t="shared" si="156"/>
        <v>0</v>
      </c>
      <c r="BA31" s="2">
        <f t="shared" si="156"/>
        <v>0</v>
      </c>
      <c r="BB31" s="2">
        <f t="shared" si="156"/>
        <v>0</v>
      </c>
      <c r="BC31" s="2">
        <f t="shared" si="156"/>
        <v>0</v>
      </c>
      <c r="BD31" s="2">
        <f t="shared" si="156"/>
        <v>0</v>
      </c>
      <c r="BE31" s="2">
        <f t="shared" si="156"/>
        <v>0</v>
      </c>
      <c r="BF31" s="2">
        <f t="shared" si="156"/>
        <v>0</v>
      </c>
      <c r="BG31" s="2">
        <f t="shared" si="156"/>
        <v>0</v>
      </c>
      <c r="BH31" s="2">
        <f t="shared" si="156"/>
        <v>0</v>
      </c>
      <c r="BI31" s="2">
        <f t="shared" si="156"/>
        <v>0</v>
      </c>
      <c r="BJ31" s="2">
        <f t="shared" si="156"/>
        <v>0</v>
      </c>
      <c r="BK31" s="2">
        <f t="shared" si="156"/>
        <v>0</v>
      </c>
      <c r="BL31" s="2">
        <f t="shared" si="156"/>
        <v>0</v>
      </c>
      <c r="BM31" s="2">
        <f t="shared" si="156"/>
        <v>0</v>
      </c>
      <c r="BN31" s="2">
        <f t="shared" si="156"/>
        <v>0</v>
      </c>
      <c r="BO31" s="2">
        <f t="shared" si="156"/>
        <v>0</v>
      </c>
      <c r="BP31" s="2">
        <f t="shared" si="156"/>
        <v>0</v>
      </c>
      <c r="BQ31" s="2">
        <f t="shared" si="156"/>
        <v>0</v>
      </c>
      <c r="BR31" s="2">
        <f t="shared" si="156"/>
        <v>0</v>
      </c>
      <c r="BS31" s="2">
        <f t="shared" si="156"/>
        <v>0</v>
      </c>
      <c r="BT31" s="2">
        <f t="shared" si="156"/>
        <v>0</v>
      </c>
      <c r="BU31" s="2">
        <f t="shared" si="156"/>
        <v>0</v>
      </c>
      <c r="BV31" s="2">
        <f t="shared" si="156"/>
        <v>0</v>
      </c>
      <c r="BW31" s="2">
        <f t="shared" si="156"/>
        <v>0</v>
      </c>
      <c r="BX31" s="2">
        <f t="shared" si="156"/>
        <v>0</v>
      </c>
      <c r="BY31" s="2">
        <f t="shared" si="156"/>
        <v>0</v>
      </c>
      <c r="BZ31" s="2">
        <f t="shared" si="156"/>
        <v>0</v>
      </c>
      <c r="CA31" s="2">
        <f t="shared" si="156"/>
        <v>0</v>
      </c>
      <c r="CB31" s="2">
        <f t="shared" si="156"/>
        <v>0</v>
      </c>
      <c r="CC31" s="2">
        <f t="shared" ref="CC31:DH31" si="157">SUM(CC29:CC30)*-$H$55</f>
        <v>0</v>
      </c>
      <c r="CD31" s="2">
        <f t="shared" si="157"/>
        <v>0</v>
      </c>
      <c r="CE31" s="2">
        <f t="shared" si="157"/>
        <v>0</v>
      </c>
      <c r="CF31" s="2">
        <f t="shared" si="157"/>
        <v>0</v>
      </c>
      <c r="CG31" s="2">
        <f t="shared" si="157"/>
        <v>0</v>
      </c>
      <c r="CH31" s="2">
        <f t="shared" si="157"/>
        <v>0</v>
      </c>
      <c r="CI31" s="2">
        <f t="shared" si="157"/>
        <v>0</v>
      </c>
      <c r="CJ31" s="2">
        <f t="shared" si="157"/>
        <v>0</v>
      </c>
      <c r="CK31" s="2">
        <f t="shared" si="157"/>
        <v>0</v>
      </c>
      <c r="CL31" s="2">
        <f t="shared" si="157"/>
        <v>0</v>
      </c>
      <c r="CM31" s="2">
        <f t="shared" si="157"/>
        <v>0</v>
      </c>
      <c r="CN31" s="2">
        <f t="shared" si="157"/>
        <v>0</v>
      </c>
      <c r="CO31" s="2">
        <f t="shared" si="157"/>
        <v>0</v>
      </c>
      <c r="CP31" s="2">
        <f t="shared" si="157"/>
        <v>0</v>
      </c>
      <c r="CQ31" s="2">
        <f t="shared" si="157"/>
        <v>0</v>
      </c>
      <c r="CR31" s="2">
        <f t="shared" si="157"/>
        <v>-3024766.7999999989</v>
      </c>
      <c r="CS31" s="2">
        <f t="shared" si="157"/>
        <v>0</v>
      </c>
      <c r="CT31" s="2">
        <f t="shared" si="157"/>
        <v>0</v>
      </c>
      <c r="CU31" s="2">
        <f t="shared" si="157"/>
        <v>0</v>
      </c>
      <c r="CV31" s="2">
        <f t="shared" si="157"/>
        <v>0</v>
      </c>
      <c r="CW31" s="2">
        <f t="shared" si="157"/>
        <v>0</v>
      </c>
      <c r="CX31" s="2">
        <f t="shared" si="157"/>
        <v>0</v>
      </c>
      <c r="CY31" s="2">
        <f t="shared" si="157"/>
        <v>0</v>
      </c>
      <c r="CZ31" s="2">
        <f t="shared" si="157"/>
        <v>0</v>
      </c>
      <c r="DA31" s="2">
        <f t="shared" si="157"/>
        <v>0</v>
      </c>
      <c r="DB31" s="2">
        <f t="shared" si="157"/>
        <v>0</v>
      </c>
      <c r="DC31" s="2">
        <f t="shared" si="157"/>
        <v>0</v>
      </c>
      <c r="DD31" s="2">
        <f t="shared" si="157"/>
        <v>0</v>
      </c>
      <c r="DE31" s="2">
        <f t="shared" si="157"/>
        <v>0</v>
      </c>
      <c r="DF31" s="2">
        <f t="shared" si="157"/>
        <v>0</v>
      </c>
      <c r="DG31" s="2">
        <f t="shared" si="157"/>
        <v>0</v>
      </c>
      <c r="DH31" s="2">
        <f t="shared" si="157"/>
        <v>0</v>
      </c>
      <c r="DI31" s="2">
        <f t="shared" ref="DI31:EF31" si="158">SUM(DI29:DI30)*-$H$55</f>
        <v>0</v>
      </c>
      <c r="DJ31" s="2">
        <f t="shared" si="158"/>
        <v>0</v>
      </c>
      <c r="DK31" s="2">
        <f t="shared" si="158"/>
        <v>0</v>
      </c>
      <c r="DL31" s="2">
        <f t="shared" si="158"/>
        <v>0</v>
      </c>
      <c r="DM31" s="2">
        <f t="shared" si="158"/>
        <v>0</v>
      </c>
      <c r="DN31" s="2">
        <f t="shared" si="158"/>
        <v>0</v>
      </c>
      <c r="DO31" s="2">
        <f t="shared" si="158"/>
        <v>0</v>
      </c>
      <c r="DP31" s="2">
        <f t="shared" si="158"/>
        <v>0</v>
      </c>
      <c r="DQ31" s="2">
        <f t="shared" si="158"/>
        <v>0</v>
      </c>
      <c r="DR31" s="2">
        <f t="shared" si="158"/>
        <v>0</v>
      </c>
      <c r="DS31" s="2">
        <f t="shared" si="158"/>
        <v>0</v>
      </c>
      <c r="DT31" s="2">
        <f t="shared" si="158"/>
        <v>0</v>
      </c>
      <c r="DU31" s="2">
        <f t="shared" si="158"/>
        <v>0</v>
      </c>
      <c r="DV31" s="2">
        <f t="shared" si="158"/>
        <v>0</v>
      </c>
      <c r="DW31" s="2">
        <f t="shared" si="158"/>
        <v>0</v>
      </c>
      <c r="DX31" s="2">
        <f t="shared" si="158"/>
        <v>0</v>
      </c>
      <c r="DY31" s="2">
        <f t="shared" si="158"/>
        <v>0</v>
      </c>
      <c r="DZ31" s="2">
        <f t="shared" si="158"/>
        <v>0</v>
      </c>
      <c r="EA31" s="2">
        <f t="shared" si="158"/>
        <v>0</v>
      </c>
      <c r="EB31" s="2">
        <f t="shared" si="158"/>
        <v>0</v>
      </c>
      <c r="EC31" s="2">
        <f t="shared" si="158"/>
        <v>0</v>
      </c>
      <c r="ED31" s="2">
        <f t="shared" si="158"/>
        <v>0</v>
      </c>
      <c r="EE31" s="2">
        <f t="shared" si="158"/>
        <v>0</v>
      </c>
      <c r="EF31" s="2">
        <f t="shared" si="158"/>
        <v>0</v>
      </c>
      <c r="EG31" s="10"/>
    </row>
    <row r="32" spans="1:137" x14ac:dyDescent="0.25">
      <c r="A32" s="4"/>
      <c r="B32" s="22" t="s">
        <v>82</v>
      </c>
      <c r="C32" s="4"/>
      <c r="D32" s="2"/>
      <c r="E32" s="2"/>
      <c r="F32" s="4"/>
      <c r="G32" s="58" t="s">
        <v>106</v>
      </c>
      <c r="H32" s="61">
        <v>0.03</v>
      </c>
      <c r="I32" s="2"/>
      <c r="J32" s="2"/>
      <c r="K32" s="10"/>
      <c r="L32" s="2"/>
      <c r="M32" s="2"/>
      <c r="N32" s="10"/>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10"/>
    </row>
    <row r="33" spans="1:137" x14ac:dyDescent="0.25">
      <c r="A33" s="4"/>
      <c r="B33" s="4" t="s">
        <v>83</v>
      </c>
      <c r="C33" s="29">
        <v>3</v>
      </c>
      <c r="D33" s="2"/>
      <c r="E33" s="2"/>
      <c r="F33" s="4"/>
      <c r="G33" s="2" t="s">
        <v>21</v>
      </c>
      <c r="H33" s="30">
        <v>5</v>
      </c>
      <c r="I33" s="2"/>
      <c r="J33" s="2"/>
      <c r="K33" s="10"/>
      <c r="L33" s="2"/>
      <c r="M33" s="39" t="s">
        <v>55</v>
      </c>
      <c r="N33" s="40">
        <f>SUM(N17:N32)</f>
        <v>97200484.199999928</v>
      </c>
      <c r="O33" s="39"/>
      <c r="P33" s="39">
        <f t="shared" ref="P33:AU33" si="159">SUM(P17:P32)</f>
        <v>-26350000</v>
      </c>
      <c r="Q33" s="39">
        <f t="shared" si="159"/>
        <v>0</v>
      </c>
      <c r="R33" s="39">
        <f t="shared" si="159"/>
        <v>-150475.44644348379</v>
      </c>
      <c r="S33" s="39">
        <f t="shared" si="159"/>
        <v>-363069.57149367203</v>
      </c>
      <c r="T33" s="39">
        <f t="shared" si="159"/>
        <v>-784674.06077201292</v>
      </c>
      <c r="U33" s="39">
        <f t="shared" si="159"/>
        <v>-1519034.4127679961</v>
      </c>
      <c r="V33" s="39">
        <f t="shared" si="159"/>
        <v>-2634073.9433723707</v>
      </c>
      <c r="W33" s="39">
        <f t="shared" si="159"/>
        <v>-4091410.042163156</v>
      </c>
      <c r="X33" s="39">
        <f t="shared" si="159"/>
        <v>-5692524.313467199</v>
      </c>
      <c r="Y33" s="39">
        <f t="shared" si="159"/>
        <v>-7094556.4148873547</v>
      </c>
      <c r="Z33" s="39">
        <f t="shared" si="159"/>
        <v>-7920181.7946327552</v>
      </c>
      <c r="AA33" s="39">
        <f t="shared" si="159"/>
        <v>-7920181.7946327589</v>
      </c>
      <c r="AB33" s="39">
        <f t="shared" si="159"/>
        <v>-7094556.4148873519</v>
      </c>
      <c r="AC33" s="39">
        <f t="shared" si="159"/>
        <v>-5692524.313467199</v>
      </c>
      <c r="AD33" s="39">
        <f t="shared" si="159"/>
        <v>-4091410.042163156</v>
      </c>
      <c r="AE33" s="39">
        <f t="shared" si="159"/>
        <v>-2634073.9433723651</v>
      </c>
      <c r="AF33" s="39">
        <f t="shared" si="159"/>
        <v>-1519034.4127679975</v>
      </c>
      <c r="AG33" s="39">
        <f t="shared" si="159"/>
        <v>-784674.06077201292</v>
      </c>
      <c r="AH33" s="39">
        <f t="shared" si="159"/>
        <v>-363069.57149367628</v>
      </c>
      <c r="AI33" s="39">
        <f t="shared" si="159"/>
        <v>-150475.44644348175</v>
      </c>
      <c r="AJ33" s="39">
        <f t="shared" si="159"/>
        <v>564403.94999999995</v>
      </c>
      <c r="AK33" s="39">
        <f t="shared" si="159"/>
        <v>564403.94999999995</v>
      </c>
      <c r="AL33" s="39">
        <f t="shared" si="159"/>
        <v>564403.94999999995</v>
      </c>
      <c r="AM33" s="39">
        <f t="shared" si="159"/>
        <v>564403.94999999995</v>
      </c>
      <c r="AN33" s="39">
        <f t="shared" si="159"/>
        <v>564403.94999999995</v>
      </c>
      <c r="AO33" s="39">
        <f t="shared" si="159"/>
        <v>564403.94999999995</v>
      </c>
      <c r="AP33" s="39">
        <f t="shared" si="159"/>
        <v>564403.94999999995</v>
      </c>
      <c r="AQ33" s="39">
        <f t="shared" si="159"/>
        <v>564403.94999999995</v>
      </c>
      <c r="AR33" s="39">
        <f t="shared" si="159"/>
        <v>564403.94999999995</v>
      </c>
      <c r="AS33" s="39">
        <f t="shared" si="159"/>
        <v>564403.94999999995</v>
      </c>
      <c r="AT33" s="39">
        <f t="shared" si="159"/>
        <v>564403.94999999995</v>
      </c>
      <c r="AU33" s="39">
        <f t="shared" si="159"/>
        <v>564403.94999999995</v>
      </c>
      <c r="AV33" s="39">
        <f t="shared" ref="AV33:CA33" si="160">SUM(AV17:AV32)</f>
        <v>580842.9</v>
      </c>
      <c r="AW33" s="39">
        <f t="shared" si="160"/>
        <v>580842.9</v>
      </c>
      <c r="AX33" s="39">
        <f t="shared" si="160"/>
        <v>580842.9</v>
      </c>
      <c r="AY33" s="39">
        <f t="shared" si="160"/>
        <v>580842.9</v>
      </c>
      <c r="AZ33" s="39">
        <f t="shared" si="160"/>
        <v>580842.9</v>
      </c>
      <c r="BA33" s="39">
        <f t="shared" si="160"/>
        <v>580842.9</v>
      </c>
      <c r="BB33" s="39">
        <f t="shared" si="160"/>
        <v>580842.9</v>
      </c>
      <c r="BC33" s="39">
        <f t="shared" si="160"/>
        <v>580842.9</v>
      </c>
      <c r="BD33" s="39">
        <f t="shared" si="160"/>
        <v>580842.9</v>
      </c>
      <c r="BE33" s="39">
        <f t="shared" si="160"/>
        <v>580842.9</v>
      </c>
      <c r="BF33" s="39">
        <f t="shared" si="160"/>
        <v>580842.9</v>
      </c>
      <c r="BG33" s="39">
        <f t="shared" si="160"/>
        <v>580842.9</v>
      </c>
      <c r="BH33" s="39">
        <f t="shared" si="160"/>
        <v>597281.85000000009</v>
      </c>
      <c r="BI33" s="39">
        <f t="shared" si="160"/>
        <v>597281.85000000009</v>
      </c>
      <c r="BJ33" s="39">
        <f t="shared" si="160"/>
        <v>597281.85000000009</v>
      </c>
      <c r="BK33" s="39">
        <f t="shared" si="160"/>
        <v>597281.85000000009</v>
      </c>
      <c r="BL33" s="39">
        <f t="shared" si="160"/>
        <v>597281.85000000009</v>
      </c>
      <c r="BM33" s="39">
        <f t="shared" si="160"/>
        <v>597281.85000000009</v>
      </c>
      <c r="BN33" s="39">
        <f t="shared" si="160"/>
        <v>597281.85000000009</v>
      </c>
      <c r="BO33" s="39">
        <f t="shared" si="160"/>
        <v>597281.85000000009</v>
      </c>
      <c r="BP33" s="39">
        <f t="shared" si="160"/>
        <v>597281.85000000009</v>
      </c>
      <c r="BQ33" s="39">
        <f t="shared" si="160"/>
        <v>597281.85000000009</v>
      </c>
      <c r="BR33" s="39">
        <f t="shared" si="160"/>
        <v>597281.85000000009</v>
      </c>
      <c r="BS33" s="39">
        <f t="shared" si="160"/>
        <v>597281.85000000009</v>
      </c>
      <c r="BT33" s="39">
        <f t="shared" si="160"/>
        <v>613720.80000000005</v>
      </c>
      <c r="BU33" s="39">
        <f t="shared" si="160"/>
        <v>613720.80000000005</v>
      </c>
      <c r="BV33" s="39">
        <f t="shared" si="160"/>
        <v>613720.80000000005</v>
      </c>
      <c r="BW33" s="39">
        <f t="shared" si="160"/>
        <v>613720.80000000005</v>
      </c>
      <c r="BX33" s="39">
        <f t="shared" si="160"/>
        <v>613720.80000000005</v>
      </c>
      <c r="BY33" s="39">
        <f t="shared" si="160"/>
        <v>613720.80000000005</v>
      </c>
      <c r="BZ33" s="39">
        <f t="shared" si="160"/>
        <v>613720.80000000005</v>
      </c>
      <c r="CA33" s="39">
        <f t="shared" si="160"/>
        <v>613720.80000000005</v>
      </c>
      <c r="CB33" s="39">
        <f t="shared" ref="CB33:DG33" si="161">SUM(CB17:CB32)</f>
        <v>613720.80000000005</v>
      </c>
      <c r="CC33" s="39">
        <f t="shared" si="161"/>
        <v>613720.80000000005</v>
      </c>
      <c r="CD33" s="39">
        <f t="shared" si="161"/>
        <v>613720.80000000005</v>
      </c>
      <c r="CE33" s="39">
        <f t="shared" si="161"/>
        <v>613720.80000000005</v>
      </c>
      <c r="CF33" s="39">
        <f t="shared" si="161"/>
        <v>630159.74999999988</v>
      </c>
      <c r="CG33" s="39">
        <f t="shared" si="161"/>
        <v>630159.74999999988</v>
      </c>
      <c r="CH33" s="39">
        <f t="shared" si="161"/>
        <v>630159.74999999988</v>
      </c>
      <c r="CI33" s="39">
        <f t="shared" si="161"/>
        <v>630159.74999999988</v>
      </c>
      <c r="CJ33" s="39">
        <f t="shared" si="161"/>
        <v>630159.74999999988</v>
      </c>
      <c r="CK33" s="39">
        <f t="shared" si="161"/>
        <v>630159.74999999988</v>
      </c>
      <c r="CL33" s="39">
        <f t="shared" si="161"/>
        <v>630159.74999999988</v>
      </c>
      <c r="CM33" s="39">
        <f t="shared" si="161"/>
        <v>630159.74999999988</v>
      </c>
      <c r="CN33" s="39">
        <f t="shared" si="161"/>
        <v>630159.74999999988</v>
      </c>
      <c r="CO33" s="39">
        <f t="shared" si="161"/>
        <v>630159.74999999988</v>
      </c>
      <c r="CP33" s="39">
        <f t="shared" si="161"/>
        <v>630159.74999999988</v>
      </c>
      <c r="CQ33" s="39">
        <f t="shared" si="161"/>
        <v>630159.74999999988</v>
      </c>
      <c r="CR33" s="39">
        <f t="shared" si="161"/>
        <v>148213573.19999993</v>
      </c>
      <c r="CS33" s="39">
        <f t="shared" si="161"/>
        <v>0</v>
      </c>
      <c r="CT33" s="39">
        <f t="shared" si="161"/>
        <v>0</v>
      </c>
      <c r="CU33" s="39">
        <f t="shared" si="161"/>
        <v>0</v>
      </c>
      <c r="CV33" s="39">
        <f t="shared" si="161"/>
        <v>0</v>
      </c>
      <c r="CW33" s="39">
        <f t="shared" si="161"/>
        <v>0</v>
      </c>
      <c r="CX33" s="39">
        <f t="shared" si="161"/>
        <v>0</v>
      </c>
      <c r="CY33" s="39">
        <f t="shared" si="161"/>
        <v>0</v>
      </c>
      <c r="CZ33" s="39">
        <f t="shared" si="161"/>
        <v>0</v>
      </c>
      <c r="DA33" s="39">
        <f t="shared" si="161"/>
        <v>0</v>
      </c>
      <c r="DB33" s="39">
        <f t="shared" si="161"/>
        <v>0</v>
      </c>
      <c r="DC33" s="39">
        <f t="shared" si="161"/>
        <v>0</v>
      </c>
      <c r="DD33" s="39">
        <f t="shared" si="161"/>
        <v>0</v>
      </c>
      <c r="DE33" s="39">
        <f t="shared" si="161"/>
        <v>0</v>
      </c>
      <c r="DF33" s="39">
        <f t="shared" si="161"/>
        <v>0</v>
      </c>
      <c r="DG33" s="39">
        <f t="shared" si="161"/>
        <v>0</v>
      </c>
      <c r="DH33" s="39">
        <f t="shared" ref="DH33:EF33" si="162">SUM(DH17:DH32)</f>
        <v>0</v>
      </c>
      <c r="DI33" s="39">
        <f t="shared" si="162"/>
        <v>0</v>
      </c>
      <c r="DJ33" s="39">
        <f t="shared" si="162"/>
        <v>0</v>
      </c>
      <c r="DK33" s="39">
        <f t="shared" si="162"/>
        <v>0</v>
      </c>
      <c r="DL33" s="39">
        <f t="shared" si="162"/>
        <v>0</v>
      </c>
      <c r="DM33" s="39">
        <f t="shared" si="162"/>
        <v>0</v>
      </c>
      <c r="DN33" s="39">
        <f t="shared" si="162"/>
        <v>0</v>
      </c>
      <c r="DO33" s="39">
        <f t="shared" si="162"/>
        <v>0</v>
      </c>
      <c r="DP33" s="39">
        <f t="shared" si="162"/>
        <v>0</v>
      </c>
      <c r="DQ33" s="39">
        <f t="shared" si="162"/>
        <v>0</v>
      </c>
      <c r="DR33" s="39">
        <f t="shared" si="162"/>
        <v>0</v>
      </c>
      <c r="DS33" s="39">
        <f t="shared" si="162"/>
        <v>0</v>
      </c>
      <c r="DT33" s="39">
        <f t="shared" si="162"/>
        <v>0</v>
      </c>
      <c r="DU33" s="39">
        <f t="shared" si="162"/>
        <v>0</v>
      </c>
      <c r="DV33" s="39">
        <f t="shared" si="162"/>
        <v>0</v>
      </c>
      <c r="DW33" s="39">
        <f t="shared" si="162"/>
        <v>0</v>
      </c>
      <c r="DX33" s="39">
        <f t="shared" si="162"/>
        <v>0</v>
      </c>
      <c r="DY33" s="39">
        <f t="shared" si="162"/>
        <v>0</v>
      </c>
      <c r="DZ33" s="39">
        <f t="shared" si="162"/>
        <v>0</v>
      </c>
      <c r="EA33" s="39">
        <f t="shared" si="162"/>
        <v>0</v>
      </c>
      <c r="EB33" s="39">
        <f t="shared" si="162"/>
        <v>0</v>
      </c>
      <c r="EC33" s="39">
        <f t="shared" si="162"/>
        <v>0</v>
      </c>
      <c r="ED33" s="39">
        <f t="shared" si="162"/>
        <v>0</v>
      </c>
      <c r="EE33" s="39">
        <f t="shared" si="162"/>
        <v>0</v>
      </c>
      <c r="EF33" s="39">
        <f t="shared" si="162"/>
        <v>0</v>
      </c>
      <c r="EG33" s="10"/>
    </row>
    <row r="34" spans="1:137" x14ac:dyDescent="0.25">
      <c r="A34" s="4"/>
      <c r="B34" s="4" t="s">
        <v>84</v>
      </c>
      <c r="C34" s="4">
        <f>D29/2</f>
        <v>9</v>
      </c>
      <c r="D34" s="2"/>
      <c r="E34" s="2"/>
      <c r="F34" s="4"/>
      <c r="G34" s="2"/>
      <c r="H34" s="2"/>
      <c r="I34" s="2"/>
      <c r="J34" s="2"/>
      <c r="K34" s="10"/>
      <c r="L34" s="2"/>
      <c r="M34" s="2"/>
      <c r="N34" s="10"/>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10"/>
    </row>
    <row r="35" spans="1:137" x14ac:dyDescent="0.25">
      <c r="A35" s="4"/>
      <c r="B35" s="4" t="s">
        <v>85</v>
      </c>
      <c r="C35" s="4">
        <f>C34/C33</f>
        <v>3</v>
      </c>
      <c r="D35" s="2"/>
      <c r="E35" s="2"/>
      <c r="F35" s="4"/>
      <c r="G35" s="12" t="s">
        <v>23</v>
      </c>
      <c r="H35" s="12"/>
      <c r="I35" s="12"/>
      <c r="J35" s="12">
        <f>SUM(N25:N26)</f>
        <v>35836910.999999985</v>
      </c>
      <c r="K35" s="10"/>
      <c r="L35" s="2"/>
      <c r="M35" s="12" t="s">
        <v>43</v>
      </c>
      <c r="N35" s="10"/>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10"/>
    </row>
    <row r="36" spans="1:137" x14ac:dyDescent="0.25">
      <c r="A36" s="4"/>
      <c r="B36" s="2"/>
      <c r="C36" s="2"/>
      <c r="D36" s="2"/>
      <c r="E36" s="2"/>
      <c r="F36" s="4"/>
      <c r="G36" s="2"/>
      <c r="H36" s="2"/>
      <c r="I36" s="2"/>
      <c r="J36" s="2"/>
      <c r="K36" s="10"/>
      <c r="L36" s="4"/>
      <c r="M36" s="2" t="s">
        <v>56</v>
      </c>
      <c r="N36" s="10"/>
      <c r="O36" s="2"/>
      <c r="P36" s="2">
        <f t="shared" ref="P36:AU36" si="163">(P15=$D$30)*$I$39</f>
        <v>0</v>
      </c>
      <c r="Q36" s="2">
        <f t="shared" si="163"/>
        <v>0</v>
      </c>
      <c r="R36" s="2">
        <f t="shared" si="163"/>
        <v>0</v>
      </c>
      <c r="S36" s="2">
        <f t="shared" si="163"/>
        <v>0</v>
      </c>
      <c r="T36" s="2">
        <f t="shared" si="163"/>
        <v>0</v>
      </c>
      <c r="U36" s="2">
        <f t="shared" si="163"/>
        <v>0</v>
      </c>
      <c r="V36" s="2">
        <f t="shared" si="163"/>
        <v>0</v>
      </c>
      <c r="W36" s="2">
        <f t="shared" si="163"/>
        <v>0</v>
      </c>
      <c r="X36" s="2">
        <f t="shared" si="163"/>
        <v>0</v>
      </c>
      <c r="Y36" s="2">
        <f t="shared" si="163"/>
        <v>0</v>
      </c>
      <c r="Z36" s="2">
        <f t="shared" si="163"/>
        <v>0</v>
      </c>
      <c r="AA36" s="2">
        <f t="shared" si="163"/>
        <v>0</v>
      </c>
      <c r="AB36" s="2">
        <f t="shared" si="163"/>
        <v>0</v>
      </c>
      <c r="AC36" s="2">
        <f t="shared" si="163"/>
        <v>0</v>
      </c>
      <c r="AD36" s="2">
        <f t="shared" si="163"/>
        <v>0</v>
      </c>
      <c r="AE36" s="2">
        <f t="shared" si="163"/>
        <v>0</v>
      </c>
      <c r="AF36" s="2">
        <f t="shared" si="163"/>
        <v>0</v>
      </c>
      <c r="AG36" s="2">
        <f t="shared" si="163"/>
        <v>0</v>
      </c>
      <c r="AH36" s="2">
        <f t="shared" si="163"/>
        <v>0</v>
      </c>
      <c r="AI36" s="2">
        <f t="shared" si="163"/>
        <v>0</v>
      </c>
      <c r="AJ36" s="2">
        <f t="shared" si="163"/>
        <v>65098242</v>
      </c>
      <c r="AK36" s="2">
        <f t="shared" si="163"/>
        <v>0</v>
      </c>
      <c r="AL36" s="2">
        <f t="shared" si="163"/>
        <v>0</v>
      </c>
      <c r="AM36" s="2">
        <f t="shared" si="163"/>
        <v>0</v>
      </c>
      <c r="AN36" s="2">
        <f t="shared" si="163"/>
        <v>0</v>
      </c>
      <c r="AO36" s="2">
        <f t="shared" si="163"/>
        <v>0</v>
      </c>
      <c r="AP36" s="2">
        <f t="shared" si="163"/>
        <v>0</v>
      </c>
      <c r="AQ36" s="2">
        <f t="shared" si="163"/>
        <v>0</v>
      </c>
      <c r="AR36" s="2">
        <f t="shared" si="163"/>
        <v>0</v>
      </c>
      <c r="AS36" s="2">
        <f t="shared" si="163"/>
        <v>0</v>
      </c>
      <c r="AT36" s="2">
        <f t="shared" si="163"/>
        <v>0</v>
      </c>
      <c r="AU36" s="2">
        <f t="shared" si="163"/>
        <v>0</v>
      </c>
      <c r="AV36" s="2">
        <f t="shared" ref="AV36:CA36" si="164">(AV15=$D$30)*$I$39</f>
        <v>0</v>
      </c>
      <c r="AW36" s="2">
        <f t="shared" si="164"/>
        <v>0</v>
      </c>
      <c r="AX36" s="2">
        <f t="shared" si="164"/>
        <v>0</v>
      </c>
      <c r="AY36" s="2">
        <f t="shared" si="164"/>
        <v>0</v>
      </c>
      <c r="AZ36" s="2">
        <f t="shared" si="164"/>
        <v>0</v>
      </c>
      <c r="BA36" s="2">
        <f t="shared" si="164"/>
        <v>0</v>
      </c>
      <c r="BB36" s="2">
        <f t="shared" si="164"/>
        <v>0</v>
      </c>
      <c r="BC36" s="2">
        <f t="shared" si="164"/>
        <v>0</v>
      </c>
      <c r="BD36" s="2">
        <f t="shared" si="164"/>
        <v>0</v>
      </c>
      <c r="BE36" s="2">
        <f t="shared" si="164"/>
        <v>0</v>
      </c>
      <c r="BF36" s="2">
        <f t="shared" si="164"/>
        <v>0</v>
      </c>
      <c r="BG36" s="2">
        <f t="shared" si="164"/>
        <v>0</v>
      </c>
      <c r="BH36" s="2">
        <f t="shared" si="164"/>
        <v>0</v>
      </c>
      <c r="BI36" s="2">
        <f t="shared" si="164"/>
        <v>0</v>
      </c>
      <c r="BJ36" s="2">
        <f t="shared" si="164"/>
        <v>0</v>
      </c>
      <c r="BK36" s="2">
        <f t="shared" si="164"/>
        <v>0</v>
      </c>
      <c r="BL36" s="2">
        <f t="shared" si="164"/>
        <v>0</v>
      </c>
      <c r="BM36" s="2">
        <f t="shared" si="164"/>
        <v>0</v>
      </c>
      <c r="BN36" s="2">
        <f t="shared" si="164"/>
        <v>0</v>
      </c>
      <c r="BO36" s="2">
        <f t="shared" si="164"/>
        <v>0</v>
      </c>
      <c r="BP36" s="2">
        <f t="shared" si="164"/>
        <v>0</v>
      </c>
      <c r="BQ36" s="2">
        <f t="shared" si="164"/>
        <v>0</v>
      </c>
      <c r="BR36" s="2">
        <f t="shared" si="164"/>
        <v>0</v>
      </c>
      <c r="BS36" s="2">
        <f t="shared" si="164"/>
        <v>0</v>
      </c>
      <c r="BT36" s="2">
        <f t="shared" si="164"/>
        <v>0</v>
      </c>
      <c r="BU36" s="2">
        <f t="shared" si="164"/>
        <v>0</v>
      </c>
      <c r="BV36" s="2">
        <f t="shared" si="164"/>
        <v>0</v>
      </c>
      <c r="BW36" s="2">
        <f t="shared" si="164"/>
        <v>0</v>
      </c>
      <c r="BX36" s="2">
        <f t="shared" si="164"/>
        <v>0</v>
      </c>
      <c r="BY36" s="2">
        <f t="shared" si="164"/>
        <v>0</v>
      </c>
      <c r="BZ36" s="2">
        <f t="shared" si="164"/>
        <v>0</v>
      </c>
      <c r="CA36" s="2">
        <f t="shared" si="164"/>
        <v>0</v>
      </c>
      <c r="CB36" s="2">
        <f t="shared" ref="CB36:DG36" si="165">(CB15=$D$30)*$I$39</f>
        <v>0</v>
      </c>
      <c r="CC36" s="2">
        <f t="shared" si="165"/>
        <v>0</v>
      </c>
      <c r="CD36" s="2">
        <f t="shared" si="165"/>
        <v>0</v>
      </c>
      <c r="CE36" s="2">
        <f t="shared" si="165"/>
        <v>0</v>
      </c>
      <c r="CF36" s="2">
        <f t="shared" si="165"/>
        <v>0</v>
      </c>
      <c r="CG36" s="2">
        <f t="shared" si="165"/>
        <v>0</v>
      </c>
      <c r="CH36" s="2">
        <f t="shared" si="165"/>
        <v>0</v>
      </c>
      <c r="CI36" s="2">
        <f t="shared" si="165"/>
        <v>0</v>
      </c>
      <c r="CJ36" s="2">
        <f t="shared" si="165"/>
        <v>0</v>
      </c>
      <c r="CK36" s="2">
        <f t="shared" si="165"/>
        <v>0</v>
      </c>
      <c r="CL36" s="2">
        <f t="shared" si="165"/>
        <v>0</v>
      </c>
      <c r="CM36" s="2">
        <f t="shared" si="165"/>
        <v>0</v>
      </c>
      <c r="CN36" s="2">
        <f t="shared" si="165"/>
        <v>0</v>
      </c>
      <c r="CO36" s="2">
        <f t="shared" si="165"/>
        <v>0</v>
      </c>
      <c r="CP36" s="2">
        <f t="shared" si="165"/>
        <v>0</v>
      </c>
      <c r="CQ36" s="2">
        <f t="shared" si="165"/>
        <v>0</v>
      </c>
      <c r="CR36" s="2">
        <f t="shared" si="165"/>
        <v>0</v>
      </c>
      <c r="CS36" s="2">
        <f t="shared" si="165"/>
        <v>0</v>
      </c>
      <c r="CT36" s="2">
        <f t="shared" si="165"/>
        <v>0</v>
      </c>
      <c r="CU36" s="2">
        <f t="shared" si="165"/>
        <v>0</v>
      </c>
      <c r="CV36" s="2">
        <f t="shared" si="165"/>
        <v>0</v>
      </c>
      <c r="CW36" s="2">
        <f t="shared" si="165"/>
        <v>0</v>
      </c>
      <c r="CX36" s="2">
        <f t="shared" si="165"/>
        <v>0</v>
      </c>
      <c r="CY36" s="2">
        <f t="shared" si="165"/>
        <v>0</v>
      </c>
      <c r="CZ36" s="2">
        <f t="shared" si="165"/>
        <v>0</v>
      </c>
      <c r="DA36" s="2">
        <f t="shared" si="165"/>
        <v>0</v>
      </c>
      <c r="DB36" s="2">
        <f t="shared" si="165"/>
        <v>0</v>
      </c>
      <c r="DC36" s="2">
        <f t="shared" si="165"/>
        <v>0</v>
      </c>
      <c r="DD36" s="2">
        <f t="shared" si="165"/>
        <v>0</v>
      </c>
      <c r="DE36" s="2">
        <f t="shared" si="165"/>
        <v>0</v>
      </c>
      <c r="DF36" s="2">
        <f t="shared" si="165"/>
        <v>0</v>
      </c>
      <c r="DG36" s="2">
        <f t="shared" si="165"/>
        <v>0</v>
      </c>
      <c r="DH36" s="2">
        <f t="shared" ref="DH36:EF36" si="166">(DH15=$D$30)*$I$39</f>
        <v>0</v>
      </c>
      <c r="DI36" s="2">
        <f t="shared" si="166"/>
        <v>0</v>
      </c>
      <c r="DJ36" s="2">
        <f t="shared" si="166"/>
        <v>0</v>
      </c>
      <c r="DK36" s="2">
        <f t="shared" si="166"/>
        <v>0</v>
      </c>
      <c r="DL36" s="2">
        <f t="shared" si="166"/>
        <v>0</v>
      </c>
      <c r="DM36" s="2">
        <f t="shared" si="166"/>
        <v>0</v>
      </c>
      <c r="DN36" s="2">
        <f t="shared" si="166"/>
        <v>0</v>
      </c>
      <c r="DO36" s="2">
        <f t="shared" si="166"/>
        <v>0</v>
      </c>
      <c r="DP36" s="2">
        <f t="shared" si="166"/>
        <v>0</v>
      </c>
      <c r="DQ36" s="2">
        <f t="shared" si="166"/>
        <v>0</v>
      </c>
      <c r="DR36" s="2">
        <f t="shared" si="166"/>
        <v>0</v>
      </c>
      <c r="DS36" s="2">
        <f t="shared" si="166"/>
        <v>0</v>
      </c>
      <c r="DT36" s="2">
        <f t="shared" si="166"/>
        <v>0</v>
      </c>
      <c r="DU36" s="2">
        <f t="shared" si="166"/>
        <v>0</v>
      </c>
      <c r="DV36" s="2">
        <f t="shared" si="166"/>
        <v>0</v>
      </c>
      <c r="DW36" s="2">
        <f t="shared" si="166"/>
        <v>0</v>
      </c>
      <c r="DX36" s="2">
        <f t="shared" si="166"/>
        <v>0</v>
      </c>
      <c r="DY36" s="2">
        <f t="shared" si="166"/>
        <v>0</v>
      </c>
      <c r="DZ36" s="2">
        <f t="shared" si="166"/>
        <v>0</v>
      </c>
      <c r="EA36" s="2">
        <f t="shared" si="166"/>
        <v>0</v>
      </c>
      <c r="EB36" s="2">
        <f t="shared" si="166"/>
        <v>0</v>
      </c>
      <c r="EC36" s="2">
        <f t="shared" si="166"/>
        <v>0</v>
      </c>
      <c r="ED36" s="2">
        <f t="shared" si="166"/>
        <v>0</v>
      </c>
      <c r="EE36" s="2">
        <f t="shared" si="166"/>
        <v>0</v>
      </c>
      <c r="EF36" s="2">
        <f t="shared" si="166"/>
        <v>0</v>
      </c>
      <c r="EG36" s="10"/>
    </row>
    <row r="37" spans="1:137" ht="18.75" x14ac:dyDescent="0.3">
      <c r="A37" s="4"/>
      <c r="B37" s="12" t="s">
        <v>14</v>
      </c>
      <c r="C37" s="2"/>
      <c r="D37" s="2"/>
      <c r="E37" s="2"/>
      <c r="F37" s="4"/>
      <c r="G37" s="11" t="s">
        <v>43</v>
      </c>
      <c r="H37" s="2"/>
      <c r="I37" s="2"/>
      <c r="J37" s="2"/>
      <c r="K37" s="10"/>
      <c r="L37" s="4"/>
      <c r="M37" s="2" t="s">
        <v>57</v>
      </c>
      <c r="N37" s="10"/>
      <c r="O37" s="2"/>
      <c r="P37" s="2">
        <f>P36+O41</f>
        <v>0</v>
      </c>
      <c r="Q37" s="2">
        <f>Q36+P41</f>
        <v>0</v>
      </c>
      <c r="R37" s="2">
        <f t="shared" ref="R37:CC37" si="167">R36+Q41</f>
        <v>0</v>
      </c>
      <c r="S37" s="2">
        <f t="shared" si="167"/>
        <v>0</v>
      </c>
      <c r="T37" s="2">
        <f t="shared" si="167"/>
        <v>0</v>
      </c>
      <c r="U37" s="2">
        <f t="shared" si="167"/>
        <v>0</v>
      </c>
      <c r="V37" s="2">
        <f t="shared" si="167"/>
        <v>0</v>
      </c>
      <c r="W37" s="2">
        <f t="shared" si="167"/>
        <v>0</v>
      </c>
      <c r="X37" s="2">
        <f t="shared" si="167"/>
        <v>0</v>
      </c>
      <c r="Y37" s="2">
        <f t="shared" si="167"/>
        <v>0</v>
      </c>
      <c r="Z37" s="2">
        <f t="shared" si="167"/>
        <v>0</v>
      </c>
      <c r="AA37" s="2">
        <f t="shared" si="167"/>
        <v>0</v>
      </c>
      <c r="AB37" s="2">
        <f t="shared" si="167"/>
        <v>0</v>
      </c>
      <c r="AC37" s="2">
        <f t="shared" si="167"/>
        <v>0</v>
      </c>
      <c r="AD37" s="2">
        <f t="shared" si="167"/>
        <v>0</v>
      </c>
      <c r="AE37" s="2">
        <f t="shared" si="167"/>
        <v>0</v>
      </c>
      <c r="AF37" s="2">
        <f t="shared" si="167"/>
        <v>0</v>
      </c>
      <c r="AG37" s="2">
        <f t="shared" si="167"/>
        <v>0</v>
      </c>
      <c r="AH37" s="2">
        <f t="shared" si="167"/>
        <v>0</v>
      </c>
      <c r="AI37" s="2">
        <f t="shared" si="167"/>
        <v>0</v>
      </c>
      <c r="AJ37" s="2">
        <f t="shared" si="167"/>
        <v>65098242</v>
      </c>
      <c r="AK37" s="2">
        <f t="shared" si="167"/>
        <v>64975116.961069658</v>
      </c>
      <c r="AL37" s="2">
        <f t="shared" si="167"/>
        <v>64851738.304718405</v>
      </c>
      <c r="AM37" s="2">
        <f t="shared" si="167"/>
        <v>64728105.508535869</v>
      </c>
      <c r="AN37" s="2">
        <f t="shared" si="167"/>
        <v>64604218.049035616</v>
      </c>
      <c r="AO37" s="2">
        <f t="shared" si="167"/>
        <v>64480075.40165291</v>
      </c>
      <c r="AP37" s="2">
        <f t="shared" si="167"/>
        <v>64355677.040742487</v>
      </c>
      <c r="AQ37" s="2">
        <f t="shared" si="167"/>
        <v>64231022.43957635</v>
      </c>
      <c r="AR37" s="2">
        <f t="shared" si="167"/>
        <v>64106111.070341527</v>
      </c>
      <c r="AS37" s="2">
        <f t="shared" si="167"/>
        <v>63980942.404137842</v>
      </c>
      <c r="AT37" s="2">
        <f t="shared" si="167"/>
        <v>63855515.910975665</v>
      </c>
      <c r="AU37" s="2">
        <f t="shared" si="167"/>
        <v>63729831.059773669</v>
      </c>
      <c r="AV37" s="2">
        <f t="shared" si="167"/>
        <v>63603887.318356596</v>
      </c>
      <c r="AW37" s="2">
        <f t="shared" si="167"/>
        <v>63477684.153452992</v>
      </c>
      <c r="AX37" s="2">
        <f t="shared" si="167"/>
        <v>63351221.030692957</v>
      </c>
      <c r="AY37" s="2">
        <f t="shared" si="167"/>
        <v>63224497.414605863</v>
      </c>
      <c r="AZ37" s="2">
        <f t="shared" si="167"/>
        <v>63097512.768618107</v>
      </c>
      <c r="BA37" s="2">
        <f t="shared" si="167"/>
        <v>62970266.555050828</v>
      </c>
      <c r="BB37" s="2">
        <f t="shared" si="167"/>
        <v>62842758.235117644</v>
      </c>
      <c r="BC37" s="2">
        <f t="shared" si="167"/>
        <v>62714987.268922359</v>
      </c>
      <c r="BD37" s="2">
        <f t="shared" si="167"/>
        <v>62586953.115456671</v>
      </c>
      <c r="BE37" s="2">
        <f t="shared" si="167"/>
        <v>62458655.232597895</v>
      </c>
      <c r="BF37" s="2">
        <f t="shared" si="167"/>
        <v>62330093.077106662</v>
      </c>
      <c r="BG37" s="2">
        <f t="shared" si="167"/>
        <v>62201266.104624622</v>
      </c>
      <c r="BH37" s="2">
        <f t="shared" si="167"/>
        <v>62072173.769672126</v>
      </c>
      <c r="BI37" s="2">
        <f t="shared" si="167"/>
        <v>61942815.525645934</v>
      </c>
      <c r="BJ37" s="2">
        <f t="shared" si="167"/>
        <v>61813190.824816898</v>
      </c>
      <c r="BK37" s="2">
        <f t="shared" si="167"/>
        <v>61683299.118327625</v>
      </c>
      <c r="BL37" s="2">
        <f t="shared" si="167"/>
        <v>61553139.856190175</v>
      </c>
      <c r="BM37" s="2">
        <f t="shared" si="167"/>
        <v>61422712.487283714</v>
      </c>
      <c r="BN37" s="2">
        <f t="shared" si="167"/>
        <v>61292016.459352203</v>
      </c>
      <c r="BO37" s="2">
        <f t="shared" si="167"/>
        <v>61161051.219002031</v>
      </c>
      <c r="BP37" s="2">
        <f t="shared" si="167"/>
        <v>61029816.211699702</v>
      </c>
      <c r="BQ37" s="2">
        <f t="shared" si="167"/>
        <v>60898310.881769456</v>
      </c>
      <c r="BR37" s="2">
        <f t="shared" si="167"/>
        <v>60766534.672390938</v>
      </c>
      <c r="BS37" s="2">
        <f t="shared" si="167"/>
        <v>60634487.025596842</v>
      </c>
      <c r="BT37" s="2">
        <f t="shared" si="167"/>
        <v>60502167.38227053</v>
      </c>
      <c r="BU37" s="2">
        <f t="shared" si="167"/>
        <v>60369575.182143688</v>
      </c>
      <c r="BV37" s="2">
        <f t="shared" si="167"/>
        <v>60236709.863793924</v>
      </c>
      <c r="BW37" s="2">
        <f t="shared" si="167"/>
        <v>60103570.864642419</v>
      </c>
      <c r="BX37" s="2">
        <f t="shared" si="167"/>
        <v>59970157.620951533</v>
      </c>
      <c r="BY37" s="2">
        <f t="shared" si="167"/>
        <v>59836469.567822412</v>
      </c>
      <c r="BZ37" s="2">
        <f t="shared" si="167"/>
        <v>59702506.139192611</v>
      </c>
      <c r="CA37" s="2">
        <f t="shared" si="167"/>
        <v>59568266.767833687</v>
      </c>
      <c r="CB37" s="2">
        <f t="shared" si="167"/>
        <v>59433750.885348797</v>
      </c>
      <c r="CC37" s="2">
        <f t="shared" si="167"/>
        <v>59298957.922170296</v>
      </c>
      <c r="CD37" s="2">
        <f t="shared" ref="CD37:EF37" si="168">CD36+CC41</f>
        <v>59163887.307557322</v>
      </c>
      <c r="CE37" s="2">
        <f t="shared" si="168"/>
        <v>59028538.469593376</v>
      </c>
      <c r="CF37" s="2">
        <f t="shared" si="168"/>
        <v>58892910.835183911</v>
      </c>
      <c r="CG37" s="2">
        <f t="shared" si="168"/>
        <v>58757003.830053896</v>
      </c>
      <c r="CH37" s="2">
        <f t="shared" si="168"/>
        <v>58620816.878745385</v>
      </c>
      <c r="CI37" s="2">
        <f t="shared" si="168"/>
        <v>58484349.404615089</v>
      </c>
      <c r="CJ37" s="2">
        <f t="shared" si="168"/>
        <v>58347600.829831928</v>
      </c>
      <c r="CK37" s="2">
        <f t="shared" si="168"/>
        <v>58210570.575374581</v>
      </c>
      <c r="CL37" s="2">
        <f t="shared" si="168"/>
        <v>58073258.061029039</v>
      </c>
      <c r="CM37" s="2">
        <f t="shared" si="168"/>
        <v>57935662.705386139</v>
      </c>
      <c r="CN37" s="2">
        <f t="shared" si="168"/>
        <v>57797783.925839126</v>
      </c>
      <c r="CO37" s="2">
        <f t="shared" si="168"/>
        <v>57659621.138581164</v>
      </c>
      <c r="CP37" s="2">
        <f t="shared" si="168"/>
        <v>57521173.758602865</v>
      </c>
      <c r="CQ37" s="2">
        <f t="shared" si="168"/>
        <v>57382441.19968982</v>
      </c>
      <c r="CR37" s="2">
        <f t="shared" si="168"/>
        <v>57243422.874420114</v>
      </c>
      <c r="CS37" s="2">
        <f t="shared" si="168"/>
        <v>0</v>
      </c>
      <c r="CT37" s="2">
        <f t="shared" si="168"/>
        <v>0</v>
      </c>
      <c r="CU37" s="2">
        <f t="shared" si="168"/>
        <v>0</v>
      </c>
      <c r="CV37" s="2">
        <f t="shared" si="168"/>
        <v>0</v>
      </c>
      <c r="CW37" s="2">
        <f t="shared" si="168"/>
        <v>0</v>
      </c>
      <c r="CX37" s="2">
        <f t="shared" si="168"/>
        <v>0</v>
      </c>
      <c r="CY37" s="2">
        <f t="shared" si="168"/>
        <v>0</v>
      </c>
      <c r="CZ37" s="2">
        <f t="shared" si="168"/>
        <v>0</v>
      </c>
      <c r="DA37" s="2">
        <f t="shared" si="168"/>
        <v>0</v>
      </c>
      <c r="DB37" s="2">
        <f t="shared" si="168"/>
        <v>0</v>
      </c>
      <c r="DC37" s="2">
        <f t="shared" si="168"/>
        <v>0</v>
      </c>
      <c r="DD37" s="2">
        <f t="shared" si="168"/>
        <v>0</v>
      </c>
      <c r="DE37" s="2">
        <f t="shared" si="168"/>
        <v>0</v>
      </c>
      <c r="DF37" s="2">
        <f t="shared" si="168"/>
        <v>0</v>
      </c>
      <c r="DG37" s="2">
        <f t="shared" si="168"/>
        <v>0</v>
      </c>
      <c r="DH37" s="2">
        <f t="shared" si="168"/>
        <v>0</v>
      </c>
      <c r="DI37" s="2">
        <f t="shared" si="168"/>
        <v>0</v>
      </c>
      <c r="DJ37" s="2">
        <f t="shared" si="168"/>
        <v>0</v>
      </c>
      <c r="DK37" s="2">
        <f t="shared" si="168"/>
        <v>0</v>
      </c>
      <c r="DL37" s="2">
        <f t="shared" si="168"/>
        <v>0</v>
      </c>
      <c r="DM37" s="2">
        <f t="shared" si="168"/>
        <v>0</v>
      </c>
      <c r="DN37" s="2">
        <f t="shared" si="168"/>
        <v>0</v>
      </c>
      <c r="DO37" s="2">
        <f t="shared" si="168"/>
        <v>0</v>
      </c>
      <c r="DP37" s="2">
        <f t="shared" si="168"/>
        <v>0</v>
      </c>
      <c r="DQ37" s="2">
        <f t="shared" si="168"/>
        <v>0</v>
      </c>
      <c r="DR37" s="2">
        <f t="shared" si="168"/>
        <v>0</v>
      </c>
      <c r="DS37" s="2">
        <f t="shared" si="168"/>
        <v>0</v>
      </c>
      <c r="DT37" s="2">
        <f t="shared" si="168"/>
        <v>0</v>
      </c>
      <c r="DU37" s="2">
        <f t="shared" si="168"/>
        <v>0</v>
      </c>
      <c r="DV37" s="2">
        <f t="shared" si="168"/>
        <v>0</v>
      </c>
      <c r="DW37" s="2">
        <f t="shared" si="168"/>
        <v>0</v>
      </c>
      <c r="DX37" s="2">
        <f t="shared" si="168"/>
        <v>0</v>
      </c>
      <c r="DY37" s="2">
        <f t="shared" si="168"/>
        <v>0</v>
      </c>
      <c r="DZ37" s="2">
        <f t="shared" si="168"/>
        <v>0</v>
      </c>
      <c r="EA37" s="2">
        <f t="shared" si="168"/>
        <v>0</v>
      </c>
      <c r="EB37" s="2">
        <f t="shared" si="168"/>
        <v>0</v>
      </c>
      <c r="EC37" s="2">
        <f t="shared" si="168"/>
        <v>0</v>
      </c>
      <c r="ED37" s="2">
        <f t="shared" si="168"/>
        <v>0</v>
      </c>
      <c r="EE37" s="2">
        <f t="shared" si="168"/>
        <v>0</v>
      </c>
      <c r="EF37" s="2">
        <f t="shared" si="168"/>
        <v>0</v>
      </c>
      <c r="EG37" s="10"/>
    </row>
    <row r="38" spans="1:137" x14ac:dyDescent="0.25">
      <c r="A38" s="4"/>
      <c r="B38" s="2" t="s">
        <v>15</v>
      </c>
      <c r="C38" s="2"/>
      <c r="D38" s="18">
        <f>D27</f>
        <v>275000</v>
      </c>
      <c r="E38" s="2"/>
      <c r="F38" s="4"/>
      <c r="G38" s="2"/>
      <c r="H38" s="2"/>
      <c r="I38" s="2"/>
      <c r="J38" s="2"/>
      <c r="K38" s="10"/>
      <c r="L38" s="4"/>
      <c r="M38" s="2" t="s">
        <v>58</v>
      </c>
      <c r="N38" s="10"/>
      <c r="O38" s="2"/>
      <c r="P38" s="2">
        <f>IF(P15=$H$50,P37+P37*((1+$H$40)^(1/12)-1),(P37&gt;0)*-PMT($H$40/12,$H$41*12,$I$39))</f>
        <v>0</v>
      </c>
      <c r="Q38" s="2">
        <f t="shared" ref="Q38:AU38" si="169">IF(Q15=$H$50,Q37+Q37*((1+$H$40)^(1/12)-1),(Q37&gt;0)*-PMT($H$40/12,$H$41*12,$I$39))</f>
        <v>0</v>
      </c>
      <c r="R38" s="2">
        <f t="shared" si="169"/>
        <v>0</v>
      </c>
      <c r="S38" s="2">
        <f t="shared" si="169"/>
        <v>0</v>
      </c>
      <c r="T38" s="2">
        <f t="shared" si="169"/>
        <v>0</v>
      </c>
      <c r="U38" s="2">
        <f t="shared" si="169"/>
        <v>0</v>
      </c>
      <c r="V38" s="2">
        <f t="shared" si="169"/>
        <v>0</v>
      </c>
      <c r="W38" s="2">
        <f t="shared" si="169"/>
        <v>0</v>
      </c>
      <c r="X38" s="2">
        <f t="shared" si="169"/>
        <v>0</v>
      </c>
      <c r="Y38" s="2">
        <f t="shared" si="169"/>
        <v>0</v>
      </c>
      <c r="Z38" s="2">
        <f t="shared" si="169"/>
        <v>0</v>
      </c>
      <c r="AA38" s="2">
        <f t="shared" si="169"/>
        <v>0</v>
      </c>
      <c r="AB38" s="2">
        <f t="shared" si="169"/>
        <v>0</v>
      </c>
      <c r="AC38" s="2">
        <f t="shared" si="169"/>
        <v>0</v>
      </c>
      <c r="AD38" s="2">
        <f t="shared" si="169"/>
        <v>0</v>
      </c>
      <c r="AE38" s="2">
        <f t="shared" si="169"/>
        <v>0</v>
      </c>
      <c r="AF38" s="2">
        <f t="shared" si="169"/>
        <v>0</v>
      </c>
      <c r="AG38" s="2">
        <f t="shared" si="169"/>
        <v>0</v>
      </c>
      <c r="AH38" s="2">
        <f t="shared" si="169"/>
        <v>0</v>
      </c>
      <c r="AI38" s="2">
        <f t="shared" si="169"/>
        <v>0</v>
      </c>
      <c r="AJ38" s="2">
        <f t="shared" si="169"/>
        <v>257216.75890494234</v>
      </c>
      <c r="AK38" s="2">
        <f t="shared" si="169"/>
        <v>257216.75890494234</v>
      </c>
      <c r="AL38" s="2">
        <f t="shared" si="169"/>
        <v>257216.75890494234</v>
      </c>
      <c r="AM38" s="2">
        <f t="shared" si="169"/>
        <v>257216.75890494234</v>
      </c>
      <c r="AN38" s="2">
        <f t="shared" si="169"/>
        <v>257216.75890494234</v>
      </c>
      <c r="AO38" s="2">
        <f t="shared" si="169"/>
        <v>257216.75890494234</v>
      </c>
      <c r="AP38" s="2">
        <f t="shared" si="169"/>
        <v>257216.75890494234</v>
      </c>
      <c r="AQ38" s="2">
        <f t="shared" si="169"/>
        <v>257216.75890494234</v>
      </c>
      <c r="AR38" s="2">
        <f t="shared" si="169"/>
        <v>257216.75890494234</v>
      </c>
      <c r="AS38" s="2">
        <f t="shared" si="169"/>
        <v>257216.75890494234</v>
      </c>
      <c r="AT38" s="2">
        <f t="shared" si="169"/>
        <v>257216.75890494234</v>
      </c>
      <c r="AU38" s="2">
        <f t="shared" si="169"/>
        <v>257216.75890494234</v>
      </c>
      <c r="AV38" s="2">
        <f t="shared" ref="AV38:CA38" si="170">IF(AV15=$H$50,AV37+AV37*((1+$H$40)^(1/12)-1),(AV37&gt;0)*-PMT($H$40/12,$H$41*12,$I$39))</f>
        <v>257216.75890494234</v>
      </c>
      <c r="AW38" s="2">
        <f t="shared" si="170"/>
        <v>257216.75890494234</v>
      </c>
      <c r="AX38" s="2">
        <f t="shared" si="170"/>
        <v>257216.75890494234</v>
      </c>
      <c r="AY38" s="2">
        <f t="shared" si="170"/>
        <v>257216.75890494234</v>
      </c>
      <c r="AZ38" s="2">
        <f t="shared" si="170"/>
        <v>257216.75890494234</v>
      </c>
      <c r="BA38" s="2">
        <f t="shared" si="170"/>
        <v>257216.75890494234</v>
      </c>
      <c r="BB38" s="2">
        <f t="shared" si="170"/>
        <v>257216.75890494234</v>
      </c>
      <c r="BC38" s="2">
        <f t="shared" si="170"/>
        <v>257216.75890494234</v>
      </c>
      <c r="BD38" s="2">
        <f t="shared" si="170"/>
        <v>257216.75890494234</v>
      </c>
      <c r="BE38" s="2">
        <f t="shared" si="170"/>
        <v>257216.75890494234</v>
      </c>
      <c r="BF38" s="2">
        <f t="shared" si="170"/>
        <v>257216.75890494234</v>
      </c>
      <c r="BG38" s="2">
        <f t="shared" si="170"/>
        <v>257216.75890494234</v>
      </c>
      <c r="BH38" s="2">
        <f t="shared" si="170"/>
        <v>257216.75890494234</v>
      </c>
      <c r="BI38" s="2">
        <f t="shared" si="170"/>
        <v>257216.75890494234</v>
      </c>
      <c r="BJ38" s="2">
        <f t="shared" si="170"/>
        <v>257216.75890494234</v>
      </c>
      <c r="BK38" s="2">
        <f t="shared" si="170"/>
        <v>257216.75890494234</v>
      </c>
      <c r="BL38" s="2">
        <f t="shared" si="170"/>
        <v>257216.75890494234</v>
      </c>
      <c r="BM38" s="2">
        <f t="shared" si="170"/>
        <v>257216.75890494234</v>
      </c>
      <c r="BN38" s="2">
        <f t="shared" si="170"/>
        <v>257216.75890494234</v>
      </c>
      <c r="BO38" s="2">
        <f t="shared" si="170"/>
        <v>257216.75890494234</v>
      </c>
      <c r="BP38" s="2">
        <f t="shared" si="170"/>
        <v>257216.75890494234</v>
      </c>
      <c r="BQ38" s="2">
        <f>IF(BQ15=$H$50,BQ37+BQ37*((1+$H$40)^(1/12)-1),(BQ37&gt;0)*-PMT($H$40/12,$H$41*12,$I$39))</f>
        <v>257216.75890494234</v>
      </c>
      <c r="BR38" s="2">
        <f t="shared" si="170"/>
        <v>257216.75890494234</v>
      </c>
      <c r="BS38" s="2">
        <f t="shared" si="170"/>
        <v>257216.75890494234</v>
      </c>
      <c r="BT38" s="2">
        <f t="shared" si="170"/>
        <v>257216.75890494234</v>
      </c>
      <c r="BU38" s="2">
        <f t="shared" si="170"/>
        <v>257216.75890494234</v>
      </c>
      <c r="BV38" s="2">
        <f t="shared" si="170"/>
        <v>257216.75890494234</v>
      </c>
      <c r="BW38" s="2">
        <f t="shared" si="170"/>
        <v>257216.75890494234</v>
      </c>
      <c r="BX38" s="2">
        <f t="shared" si="170"/>
        <v>257216.75890494234</v>
      </c>
      <c r="BY38" s="2">
        <f t="shared" si="170"/>
        <v>257216.75890494234</v>
      </c>
      <c r="BZ38" s="2">
        <f t="shared" si="170"/>
        <v>257216.75890494234</v>
      </c>
      <c r="CA38" s="2">
        <f t="shared" si="170"/>
        <v>257216.75890494234</v>
      </c>
      <c r="CB38" s="2">
        <f t="shared" ref="CB38:DG38" si="171">IF(CB15=$H$50,CB37+CB37*((1+$H$40)^(1/12)-1),(CB37&gt;0)*-PMT($H$40/12,$H$41*12,$I$39))</f>
        <v>257216.75890494234</v>
      </c>
      <c r="CC38" s="2">
        <f t="shared" si="171"/>
        <v>257216.75890494234</v>
      </c>
      <c r="CD38" s="2">
        <f t="shared" si="171"/>
        <v>257216.75890494234</v>
      </c>
      <c r="CE38" s="2">
        <f t="shared" si="171"/>
        <v>257216.75890494234</v>
      </c>
      <c r="CF38" s="2">
        <f t="shared" si="171"/>
        <v>257216.75890494234</v>
      </c>
      <c r="CG38" s="2">
        <f t="shared" si="171"/>
        <v>257216.75890494234</v>
      </c>
      <c r="CH38" s="2">
        <f t="shared" si="171"/>
        <v>257216.75890494234</v>
      </c>
      <c r="CI38" s="2">
        <f t="shared" si="171"/>
        <v>257216.75890494234</v>
      </c>
      <c r="CJ38" s="2">
        <f t="shared" si="171"/>
        <v>257216.75890494234</v>
      </c>
      <c r="CK38" s="2">
        <f t="shared" si="171"/>
        <v>257216.75890494234</v>
      </c>
      <c r="CL38" s="2">
        <f t="shared" si="171"/>
        <v>257216.75890494234</v>
      </c>
      <c r="CM38" s="2">
        <f t="shared" si="171"/>
        <v>257216.75890494234</v>
      </c>
      <c r="CN38" s="2">
        <f t="shared" si="171"/>
        <v>257216.75890494234</v>
      </c>
      <c r="CO38" s="2">
        <f t="shared" si="171"/>
        <v>257216.75890494234</v>
      </c>
      <c r="CP38" s="2">
        <f t="shared" si="171"/>
        <v>257216.75890494234</v>
      </c>
      <c r="CQ38" s="2">
        <f t="shared" si="171"/>
        <v>257216.75890494234</v>
      </c>
      <c r="CR38" s="2">
        <f t="shared" si="171"/>
        <v>57361334.953066789</v>
      </c>
      <c r="CS38" s="2">
        <f t="shared" si="171"/>
        <v>0</v>
      </c>
      <c r="CT38" s="2">
        <f t="shared" si="171"/>
        <v>0</v>
      </c>
      <c r="CU38" s="2">
        <f t="shared" si="171"/>
        <v>0</v>
      </c>
      <c r="CV38" s="2">
        <f t="shared" si="171"/>
        <v>0</v>
      </c>
      <c r="CW38" s="2">
        <f t="shared" si="171"/>
        <v>0</v>
      </c>
      <c r="CX38" s="2">
        <f t="shared" si="171"/>
        <v>0</v>
      </c>
      <c r="CY38" s="2">
        <f t="shared" si="171"/>
        <v>0</v>
      </c>
      <c r="CZ38" s="2">
        <f t="shared" si="171"/>
        <v>0</v>
      </c>
      <c r="DA38" s="2">
        <f t="shared" si="171"/>
        <v>0</v>
      </c>
      <c r="DB38" s="2">
        <f t="shared" si="171"/>
        <v>0</v>
      </c>
      <c r="DC38" s="2">
        <f t="shared" si="171"/>
        <v>0</v>
      </c>
      <c r="DD38" s="2">
        <f t="shared" si="171"/>
        <v>0</v>
      </c>
      <c r="DE38" s="2">
        <f t="shared" si="171"/>
        <v>0</v>
      </c>
      <c r="DF38" s="2">
        <f t="shared" si="171"/>
        <v>0</v>
      </c>
      <c r="DG38" s="2">
        <f t="shared" si="171"/>
        <v>0</v>
      </c>
      <c r="DH38" s="2">
        <f t="shared" ref="DH38:EF38" si="172">IF(DH15=$H$50,DH37+DH37*((1+$H$40)^(1/12)-1),(DH37&gt;0)*-PMT($H$40/12,$H$41*12,$I$39))</f>
        <v>0</v>
      </c>
      <c r="DI38" s="2">
        <f t="shared" si="172"/>
        <v>0</v>
      </c>
      <c r="DJ38" s="2">
        <f t="shared" si="172"/>
        <v>0</v>
      </c>
      <c r="DK38" s="2">
        <f t="shared" si="172"/>
        <v>0</v>
      </c>
      <c r="DL38" s="2">
        <f t="shared" si="172"/>
        <v>0</v>
      </c>
      <c r="DM38" s="2">
        <f t="shared" si="172"/>
        <v>0</v>
      </c>
      <c r="DN38" s="2">
        <f t="shared" si="172"/>
        <v>0</v>
      </c>
      <c r="DO38" s="2">
        <f t="shared" si="172"/>
        <v>0</v>
      </c>
      <c r="DP38" s="2">
        <f t="shared" si="172"/>
        <v>0</v>
      </c>
      <c r="DQ38" s="2">
        <f t="shared" si="172"/>
        <v>0</v>
      </c>
      <c r="DR38" s="2">
        <f t="shared" si="172"/>
        <v>0</v>
      </c>
      <c r="DS38" s="2">
        <f t="shared" si="172"/>
        <v>0</v>
      </c>
      <c r="DT38" s="2">
        <f t="shared" si="172"/>
        <v>0</v>
      </c>
      <c r="DU38" s="2">
        <f t="shared" si="172"/>
        <v>0</v>
      </c>
      <c r="DV38" s="2">
        <f t="shared" si="172"/>
        <v>0</v>
      </c>
      <c r="DW38" s="2">
        <f t="shared" si="172"/>
        <v>0</v>
      </c>
      <c r="DX38" s="2">
        <f t="shared" si="172"/>
        <v>0</v>
      </c>
      <c r="DY38" s="2">
        <f t="shared" si="172"/>
        <v>0</v>
      </c>
      <c r="DZ38" s="2">
        <f t="shared" si="172"/>
        <v>0</v>
      </c>
      <c r="EA38" s="2">
        <f t="shared" si="172"/>
        <v>0</v>
      </c>
      <c r="EB38" s="2">
        <f t="shared" si="172"/>
        <v>0</v>
      </c>
      <c r="EC38" s="2">
        <f t="shared" si="172"/>
        <v>0</v>
      </c>
      <c r="ED38" s="2">
        <f t="shared" si="172"/>
        <v>0</v>
      </c>
      <c r="EE38" s="2">
        <f t="shared" si="172"/>
        <v>0</v>
      </c>
      <c r="EF38" s="2">
        <f t="shared" si="172"/>
        <v>0</v>
      </c>
      <c r="EG38" s="10"/>
    </row>
    <row r="39" spans="1:137" x14ac:dyDescent="0.25">
      <c r="A39" s="4"/>
      <c r="B39" s="2" t="s">
        <v>33</v>
      </c>
      <c r="C39" s="5">
        <v>200</v>
      </c>
      <c r="D39" s="27">
        <f>D38*C39</f>
        <v>55000000</v>
      </c>
      <c r="E39" s="2"/>
      <c r="F39" s="4"/>
      <c r="G39" s="2" t="s">
        <v>44</v>
      </c>
      <c r="H39" s="26">
        <v>0.5</v>
      </c>
      <c r="I39" s="2">
        <f>(I30/H53)*H39</f>
        <v>65098242</v>
      </c>
      <c r="J39" s="2"/>
      <c r="K39" s="10"/>
      <c r="L39" s="4"/>
      <c r="M39" s="2" t="s">
        <v>40</v>
      </c>
      <c r="N39" s="10">
        <f>SUM(P39:EF39)</f>
        <v>7696098.4873633012</v>
      </c>
      <c r="O39" s="2"/>
      <c r="P39" s="2">
        <f t="shared" ref="P39:AU39" si="173">P37*((1+$H$40)^(1/12)-1)</f>
        <v>0</v>
      </c>
      <c r="Q39" s="2">
        <f t="shared" si="173"/>
        <v>0</v>
      </c>
      <c r="R39" s="2">
        <f t="shared" si="173"/>
        <v>0</v>
      </c>
      <c r="S39" s="2">
        <f t="shared" si="173"/>
        <v>0</v>
      </c>
      <c r="T39" s="2">
        <f t="shared" si="173"/>
        <v>0</v>
      </c>
      <c r="U39" s="2">
        <f t="shared" si="173"/>
        <v>0</v>
      </c>
      <c r="V39" s="2">
        <f t="shared" si="173"/>
        <v>0</v>
      </c>
      <c r="W39" s="2">
        <f t="shared" si="173"/>
        <v>0</v>
      </c>
      <c r="X39" s="2">
        <f t="shared" si="173"/>
        <v>0</v>
      </c>
      <c r="Y39" s="2">
        <f t="shared" si="173"/>
        <v>0</v>
      </c>
      <c r="Z39" s="2">
        <f t="shared" si="173"/>
        <v>0</v>
      </c>
      <c r="AA39" s="2">
        <f t="shared" si="173"/>
        <v>0</v>
      </c>
      <c r="AB39" s="2">
        <f t="shared" si="173"/>
        <v>0</v>
      </c>
      <c r="AC39" s="2">
        <f t="shared" si="173"/>
        <v>0</v>
      </c>
      <c r="AD39" s="2">
        <f t="shared" si="173"/>
        <v>0</v>
      </c>
      <c r="AE39" s="2">
        <f t="shared" si="173"/>
        <v>0</v>
      </c>
      <c r="AF39" s="2">
        <f t="shared" si="173"/>
        <v>0</v>
      </c>
      <c r="AG39" s="2">
        <f t="shared" si="173"/>
        <v>0</v>
      </c>
      <c r="AH39" s="2">
        <f t="shared" si="173"/>
        <v>0</v>
      </c>
      <c r="AI39" s="2">
        <f t="shared" si="173"/>
        <v>0</v>
      </c>
      <c r="AJ39" s="2">
        <f t="shared" si="173"/>
        <v>134091.71997460004</v>
      </c>
      <c r="AK39" s="2">
        <f t="shared" si="173"/>
        <v>133838.10255368552</v>
      </c>
      <c r="AL39" s="2">
        <f t="shared" si="173"/>
        <v>133583.96272240876</v>
      </c>
      <c r="AM39" s="2">
        <f t="shared" si="173"/>
        <v>133329.2994046899</v>
      </c>
      <c r="AN39" s="2">
        <f t="shared" si="173"/>
        <v>133074.11152223259</v>
      </c>
      <c r="AO39" s="2">
        <f t="shared" si="173"/>
        <v>132818.39799451939</v>
      </c>
      <c r="AP39" s="2">
        <f t="shared" si="173"/>
        <v>132562.15773880712</v>
      </c>
      <c r="AQ39" s="2">
        <f t="shared" si="173"/>
        <v>132305.38967012233</v>
      </c>
      <c r="AR39" s="2">
        <f t="shared" si="173"/>
        <v>132048.09270125671</v>
      </c>
      <c r="AS39" s="2">
        <f t="shared" si="173"/>
        <v>131790.26574276254</v>
      </c>
      <c r="AT39" s="2">
        <f t="shared" si="173"/>
        <v>131531.90770294791</v>
      </c>
      <c r="AU39" s="2">
        <f t="shared" si="173"/>
        <v>131273.01748787225</v>
      </c>
      <c r="AV39" s="2">
        <f t="shared" ref="AV39:CA39" si="174">AV37*((1+$H$40)^(1/12)-1)</f>
        <v>131013.59400134165</v>
      </c>
      <c r="AW39" s="2">
        <f t="shared" si="174"/>
        <v>130753.63614490427</v>
      </c>
      <c r="AX39" s="2">
        <f t="shared" si="174"/>
        <v>130493.14281784558</v>
      </c>
      <c r="AY39" s="2">
        <f t="shared" si="174"/>
        <v>130232.11291718375</v>
      </c>
      <c r="AZ39" s="2">
        <f t="shared" si="174"/>
        <v>129970.54533766503</v>
      </c>
      <c r="BA39" s="2">
        <f t="shared" si="174"/>
        <v>129708.43897175899</v>
      </c>
      <c r="BB39" s="2">
        <f t="shared" si="174"/>
        <v>129445.79270965391</v>
      </c>
      <c r="BC39" s="2">
        <f t="shared" si="174"/>
        <v>129182.60543925202</v>
      </c>
      <c r="BD39" s="2">
        <f t="shared" si="174"/>
        <v>128918.87604616478</v>
      </c>
      <c r="BE39" s="2">
        <f t="shared" si="174"/>
        <v>128654.60341370823</v>
      </c>
      <c r="BF39" s="2">
        <f t="shared" si="174"/>
        <v>128389.78642289824</v>
      </c>
      <c r="BG39" s="2">
        <f t="shared" si="174"/>
        <v>128124.42395244569</v>
      </c>
      <c r="BH39" s="2">
        <f t="shared" si="174"/>
        <v>127858.51487875186</v>
      </c>
      <c r="BI39" s="2">
        <f t="shared" si="174"/>
        <v>127592.05807590354</v>
      </c>
      <c r="BJ39" s="2">
        <f t="shared" si="174"/>
        <v>127325.05241566837</v>
      </c>
      <c r="BK39" s="2">
        <f t="shared" si="174"/>
        <v>127057.49676749</v>
      </c>
      <c r="BL39" s="2">
        <f t="shared" si="174"/>
        <v>126789.38999848331</v>
      </c>
      <c r="BM39" s="2">
        <f t="shared" si="174"/>
        <v>126520.73097342963</v>
      </c>
      <c r="BN39" s="2">
        <f t="shared" si="174"/>
        <v>126251.51855477192</v>
      </c>
      <c r="BO39" s="2">
        <f t="shared" si="174"/>
        <v>125981.75160260996</v>
      </c>
      <c r="BP39" s="2">
        <f t="shared" si="174"/>
        <v>125711.42897469555</v>
      </c>
      <c r="BQ39" s="2">
        <f t="shared" si="174"/>
        <v>125440.54952642758</v>
      </c>
      <c r="BR39" s="2">
        <f t="shared" si="174"/>
        <v>125169.11211084733</v>
      </c>
      <c r="BS39" s="2">
        <f t="shared" si="174"/>
        <v>124897.11557863347</v>
      </c>
      <c r="BT39" s="2">
        <f t="shared" si="174"/>
        <v>124624.55877809727</v>
      </c>
      <c r="BU39" s="2">
        <f t="shared" si="174"/>
        <v>124351.44055517776</v>
      </c>
      <c r="BV39" s="2">
        <f t="shared" si="174"/>
        <v>124077.75975343671</v>
      </c>
      <c r="BW39" s="2">
        <f t="shared" si="174"/>
        <v>123803.51521405387</v>
      </c>
      <c r="BX39" s="2">
        <f t="shared" si="174"/>
        <v>123528.70577582202</v>
      </c>
      <c r="BY39" s="2">
        <f t="shared" si="174"/>
        <v>123253.330275142</v>
      </c>
      <c r="BZ39" s="2">
        <f t="shared" si="174"/>
        <v>122977.38754601784</v>
      </c>
      <c r="CA39" s="2">
        <f t="shared" si="174"/>
        <v>122700.87642005185</v>
      </c>
      <c r="CB39" s="2">
        <f t="shared" ref="CB39:DG39" si="175">CB37*((1+$H$40)^(1/12)-1)</f>
        <v>122423.79572643957</v>
      </c>
      <c r="CC39" s="2">
        <f t="shared" si="175"/>
        <v>122146.14429196491</v>
      </c>
      <c r="CD39" s="2">
        <f t="shared" si="175"/>
        <v>121867.92094099516</v>
      </c>
      <c r="CE39" s="2">
        <f t="shared" si="175"/>
        <v>121589.12449547595</v>
      </c>
      <c r="CF39" s="2">
        <f t="shared" si="175"/>
        <v>121309.75377492636</v>
      </c>
      <c r="CG39" s="2">
        <f t="shared" si="175"/>
        <v>121029.80759643385</v>
      </c>
      <c r="CH39" s="2">
        <f t="shared" si="175"/>
        <v>120749.28477464928</v>
      </c>
      <c r="CI39" s="2">
        <f t="shared" si="175"/>
        <v>120468.18412178186</v>
      </c>
      <c r="CJ39" s="2">
        <f t="shared" si="175"/>
        <v>120186.50444759421</v>
      </c>
      <c r="CK39" s="2">
        <f t="shared" si="175"/>
        <v>119904.24455939718</v>
      </c>
      <c r="CL39" s="2">
        <f t="shared" si="175"/>
        <v>119621.40326204493</v>
      </c>
      <c r="CM39" s="2">
        <f t="shared" si="175"/>
        <v>119337.97935792978</v>
      </c>
      <c r="CN39" s="2">
        <f t="shared" si="175"/>
        <v>119053.9716469772</v>
      </c>
      <c r="CO39" s="2">
        <f t="shared" si="175"/>
        <v>118769.37892664067</v>
      </c>
      <c r="CP39" s="2">
        <f t="shared" si="175"/>
        <v>118484.19999189668</v>
      </c>
      <c r="CQ39" s="2">
        <f t="shared" si="175"/>
        <v>118198.43363523949</v>
      </c>
      <c r="CR39" s="2">
        <f t="shared" si="175"/>
        <v>117912.07864667615</v>
      </c>
      <c r="CS39" s="2">
        <f t="shared" si="175"/>
        <v>0</v>
      </c>
      <c r="CT39" s="2">
        <f t="shared" si="175"/>
        <v>0</v>
      </c>
      <c r="CU39" s="2">
        <f t="shared" si="175"/>
        <v>0</v>
      </c>
      <c r="CV39" s="2">
        <f t="shared" si="175"/>
        <v>0</v>
      </c>
      <c r="CW39" s="2">
        <f t="shared" si="175"/>
        <v>0</v>
      </c>
      <c r="CX39" s="2">
        <f t="shared" si="175"/>
        <v>0</v>
      </c>
      <c r="CY39" s="2">
        <f t="shared" si="175"/>
        <v>0</v>
      </c>
      <c r="CZ39" s="2">
        <f t="shared" si="175"/>
        <v>0</v>
      </c>
      <c r="DA39" s="2">
        <f t="shared" si="175"/>
        <v>0</v>
      </c>
      <c r="DB39" s="2">
        <f t="shared" si="175"/>
        <v>0</v>
      </c>
      <c r="DC39" s="2">
        <f t="shared" si="175"/>
        <v>0</v>
      </c>
      <c r="DD39" s="2">
        <f t="shared" si="175"/>
        <v>0</v>
      </c>
      <c r="DE39" s="2">
        <f t="shared" si="175"/>
        <v>0</v>
      </c>
      <c r="DF39" s="2">
        <f t="shared" si="175"/>
        <v>0</v>
      </c>
      <c r="DG39" s="2">
        <f t="shared" si="175"/>
        <v>0</v>
      </c>
      <c r="DH39" s="2">
        <f t="shared" ref="DH39:EF39" si="176">DH37*((1+$H$40)^(1/12)-1)</f>
        <v>0</v>
      </c>
      <c r="DI39" s="2">
        <f t="shared" si="176"/>
        <v>0</v>
      </c>
      <c r="DJ39" s="2">
        <f t="shared" si="176"/>
        <v>0</v>
      </c>
      <c r="DK39" s="2">
        <f t="shared" si="176"/>
        <v>0</v>
      </c>
      <c r="DL39" s="2">
        <f t="shared" si="176"/>
        <v>0</v>
      </c>
      <c r="DM39" s="2">
        <f t="shared" si="176"/>
        <v>0</v>
      </c>
      <c r="DN39" s="2">
        <f t="shared" si="176"/>
        <v>0</v>
      </c>
      <c r="DO39" s="2">
        <f t="shared" si="176"/>
        <v>0</v>
      </c>
      <c r="DP39" s="2">
        <f t="shared" si="176"/>
        <v>0</v>
      </c>
      <c r="DQ39" s="2">
        <f t="shared" si="176"/>
        <v>0</v>
      </c>
      <c r="DR39" s="2">
        <f t="shared" si="176"/>
        <v>0</v>
      </c>
      <c r="DS39" s="2">
        <f t="shared" si="176"/>
        <v>0</v>
      </c>
      <c r="DT39" s="2">
        <f t="shared" si="176"/>
        <v>0</v>
      </c>
      <c r="DU39" s="2">
        <f t="shared" si="176"/>
        <v>0</v>
      </c>
      <c r="DV39" s="2">
        <f t="shared" si="176"/>
        <v>0</v>
      </c>
      <c r="DW39" s="2">
        <f t="shared" si="176"/>
        <v>0</v>
      </c>
      <c r="DX39" s="2">
        <f t="shared" si="176"/>
        <v>0</v>
      </c>
      <c r="DY39" s="2">
        <f t="shared" si="176"/>
        <v>0</v>
      </c>
      <c r="DZ39" s="2">
        <f t="shared" si="176"/>
        <v>0</v>
      </c>
      <c r="EA39" s="2">
        <f t="shared" si="176"/>
        <v>0</v>
      </c>
      <c r="EB39" s="2">
        <f t="shared" si="176"/>
        <v>0</v>
      </c>
      <c r="EC39" s="2">
        <f t="shared" si="176"/>
        <v>0</v>
      </c>
      <c r="ED39" s="2">
        <f t="shared" si="176"/>
        <v>0</v>
      </c>
      <c r="EE39" s="2">
        <f t="shared" si="176"/>
        <v>0</v>
      </c>
      <c r="EF39" s="2">
        <f t="shared" si="176"/>
        <v>0</v>
      </c>
      <c r="EG39" s="10"/>
    </row>
    <row r="40" spans="1:137" ht="15.75" thickBot="1" x14ac:dyDescent="0.3">
      <c r="A40" s="4"/>
      <c r="B40" s="2" t="s">
        <v>34</v>
      </c>
      <c r="C40" s="26">
        <v>0.1</v>
      </c>
      <c r="D40" s="28">
        <f>D39*C40</f>
        <v>5500000</v>
      </c>
      <c r="E40" s="2"/>
      <c r="F40" s="4"/>
      <c r="G40" s="2" t="s">
        <v>40</v>
      </c>
      <c r="H40" s="26">
        <v>2.5000000000000001E-2</v>
      </c>
      <c r="I40" s="2"/>
      <c r="J40" s="43">
        <f>SUM(P39:EF39)</f>
        <v>7696098.4873633012</v>
      </c>
      <c r="K40" s="10"/>
      <c r="L40" s="4"/>
      <c r="M40" s="2" t="s">
        <v>59</v>
      </c>
      <c r="N40" s="10"/>
      <c r="O40" s="2"/>
      <c r="P40" s="2">
        <f>P38-P39</f>
        <v>0</v>
      </c>
      <c r="Q40" s="2">
        <f>Q38-Q39</f>
        <v>0</v>
      </c>
      <c r="R40" s="2">
        <f t="shared" ref="R40:CC40" si="177">R38-R39</f>
        <v>0</v>
      </c>
      <c r="S40" s="2">
        <f t="shared" si="177"/>
        <v>0</v>
      </c>
      <c r="T40" s="2">
        <f t="shared" si="177"/>
        <v>0</v>
      </c>
      <c r="U40" s="2">
        <f t="shared" si="177"/>
        <v>0</v>
      </c>
      <c r="V40" s="2">
        <f t="shared" si="177"/>
        <v>0</v>
      </c>
      <c r="W40" s="2">
        <f t="shared" si="177"/>
        <v>0</v>
      </c>
      <c r="X40" s="2">
        <f t="shared" si="177"/>
        <v>0</v>
      </c>
      <c r="Y40" s="2">
        <f t="shared" si="177"/>
        <v>0</v>
      </c>
      <c r="Z40" s="2">
        <f t="shared" si="177"/>
        <v>0</v>
      </c>
      <c r="AA40" s="2">
        <f t="shared" si="177"/>
        <v>0</v>
      </c>
      <c r="AB40" s="2">
        <f t="shared" si="177"/>
        <v>0</v>
      </c>
      <c r="AC40" s="2">
        <f t="shared" si="177"/>
        <v>0</v>
      </c>
      <c r="AD40" s="2">
        <f t="shared" si="177"/>
        <v>0</v>
      </c>
      <c r="AE40" s="2">
        <f t="shared" si="177"/>
        <v>0</v>
      </c>
      <c r="AF40" s="2">
        <f t="shared" si="177"/>
        <v>0</v>
      </c>
      <c r="AG40" s="2">
        <f t="shared" si="177"/>
        <v>0</v>
      </c>
      <c r="AH40" s="2">
        <f t="shared" si="177"/>
        <v>0</v>
      </c>
      <c r="AI40" s="2">
        <f t="shared" si="177"/>
        <v>0</v>
      </c>
      <c r="AJ40" s="2">
        <f t="shared" si="177"/>
        <v>123125.0389303423</v>
      </c>
      <c r="AK40" s="2">
        <f t="shared" si="177"/>
        <v>123378.65635125682</v>
      </c>
      <c r="AL40" s="2">
        <f t="shared" si="177"/>
        <v>123632.79618253358</v>
      </c>
      <c r="AM40" s="2">
        <f t="shared" si="177"/>
        <v>123887.45950025244</v>
      </c>
      <c r="AN40" s="2">
        <f t="shared" si="177"/>
        <v>124142.64738270975</v>
      </c>
      <c r="AO40" s="2">
        <f t="shared" si="177"/>
        <v>124398.36091042295</v>
      </c>
      <c r="AP40" s="2">
        <f t="shared" si="177"/>
        <v>124654.60116613522</v>
      </c>
      <c r="AQ40" s="2">
        <f t="shared" si="177"/>
        <v>124911.36923482001</v>
      </c>
      <c r="AR40" s="2">
        <f t="shared" si="177"/>
        <v>125168.66620368563</v>
      </c>
      <c r="AS40" s="2">
        <f t="shared" si="177"/>
        <v>125426.4931621798</v>
      </c>
      <c r="AT40" s="2">
        <f t="shared" si="177"/>
        <v>125684.85120199443</v>
      </c>
      <c r="AU40" s="2">
        <f t="shared" si="177"/>
        <v>125943.74141707009</v>
      </c>
      <c r="AV40" s="2">
        <f t="shared" si="177"/>
        <v>126203.16490360069</v>
      </c>
      <c r="AW40" s="2">
        <f t="shared" si="177"/>
        <v>126463.12276003807</v>
      </c>
      <c r="AX40" s="2">
        <f t="shared" si="177"/>
        <v>126723.61608709676</v>
      </c>
      <c r="AY40" s="2">
        <f t="shared" si="177"/>
        <v>126984.64598775859</v>
      </c>
      <c r="AZ40" s="2">
        <f t="shared" si="177"/>
        <v>127246.21356727731</v>
      </c>
      <c r="BA40" s="2">
        <f t="shared" si="177"/>
        <v>127508.31993318335</v>
      </c>
      <c r="BB40" s="2">
        <f t="shared" si="177"/>
        <v>127770.96619528843</v>
      </c>
      <c r="BC40" s="2">
        <f t="shared" si="177"/>
        <v>128034.15346569032</v>
      </c>
      <c r="BD40" s="2">
        <f t="shared" si="177"/>
        <v>128297.88285877756</v>
      </c>
      <c r="BE40" s="2">
        <f t="shared" si="177"/>
        <v>128562.15549123411</v>
      </c>
      <c r="BF40" s="2">
        <f t="shared" si="177"/>
        <v>128826.9724820441</v>
      </c>
      <c r="BG40" s="2">
        <f t="shared" si="177"/>
        <v>129092.33495249665</v>
      </c>
      <c r="BH40" s="2">
        <f t="shared" si="177"/>
        <v>129358.24402619048</v>
      </c>
      <c r="BI40" s="2">
        <f t="shared" si="177"/>
        <v>129624.7008290388</v>
      </c>
      <c r="BJ40" s="2">
        <f t="shared" si="177"/>
        <v>129891.70648927397</v>
      </c>
      <c r="BK40" s="2">
        <f t="shared" si="177"/>
        <v>130159.26213745234</v>
      </c>
      <c r="BL40" s="2">
        <f t="shared" si="177"/>
        <v>130427.36890645903</v>
      </c>
      <c r="BM40" s="2">
        <f t="shared" si="177"/>
        <v>130696.02793151271</v>
      </c>
      <c r="BN40" s="2">
        <f t="shared" si="177"/>
        <v>130965.24035017042</v>
      </c>
      <c r="BO40" s="2">
        <f t="shared" si="177"/>
        <v>131235.00730233238</v>
      </c>
      <c r="BP40" s="2">
        <f t="shared" si="177"/>
        <v>131505.32993024681</v>
      </c>
      <c r="BQ40" s="2">
        <f t="shared" si="177"/>
        <v>131776.20937851476</v>
      </c>
      <c r="BR40" s="2">
        <f t="shared" si="177"/>
        <v>132047.646794095</v>
      </c>
      <c r="BS40" s="2">
        <f t="shared" si="177"/>
        <v>132319.64332630887</v>
      </c>
      <c r="BT40" s="2">
        <f t="shared" si="177"/>
        <v>132592.20012684507</v>
      </c>
      <c r="BU40" s="2">
        <f t="shared" si="177"/>
        <v>132865.31834976457</v>
      </c>
      <c r="BV40" s="2">
        <f t="shared" si="177"/>
        <v>133138.99915150565</v>
      </c>
      <c r="BW40" s="2">
        <f t="shared" si="177"/>
        <v>133413.24369088846</v>
      </c>
      <c r="BX40" s="2">
        <f t="shared" si="177"/>
        <v>133688.05312912032</v>
      </c>
      <c r="BY40" s="2">
        <f t="shared" si="177"/>
        <v>133963.42862980033</v>
      </c>
      <c r="BZ40" s="2">
        <f t="shared" si="177"/>
        <v>134239.37135892449</v>
      </c>
      <c r="CA40" s="2">
        <f t="shared" si="177"/>
        <v>134515.88248489049</v>
      </c>
      <c r="CB40" s="2">
        <f t="shared" si="177"/>
        <v>134792.96317850277</v>
      </c>
      <c r="CC40" s="2">
        <f t="shared" si="177"/>
        <v>135070.61461297743</v>
      </c>
      <c r="CD40" s="2">
        <f t="shared" ref="CD40:EF40" si="178">CD38-CD39</f>
        <v>135348.83796394718</v>
      </c>
      <c r="CE40" s="2">
        <f t="shared" si="178"/>
        <v>135627.63440946641</v>
      </c>
      <c r="CF40" s="2">
        <f t="shared" si="178"/>
        <v>135907.00513001598</v>
      </c>
      <c r="CG40" s="2">
        <f t="shared" si="178"/>
        <v>136186.95130850849</v>
      </c>
      <c r="CH40" s="2">
        <f t="shared" si="178"/>
        <v>136467.47413029306</v>
      </c>
      <c r="CI40" s="2">
        <f t="shared" si="178"/>
        <v>136748.57478316047</v>
      </c>
      <c r="CJ40" s="2">
        <f t="shared" si="178"/>
        <v>137030.25445734814</v>
      </c>
      <c r="CK40" s="2">
        <f t="shared" si="178"/>
        <v>137312.51434554515</v>
      </c>
      <c r="CL40" s="2">
        <f t="shared" si="178"/>
        <v>137595.35564289743</v>
      </c>
      <c r="CM40" s="2">
        <f t="shared" si="178"/>
        <v>137878.77954701256</v>
      </c>
      <c r="CN40" s="2">
        <f t="shared" si="178"/>
        <v>138162.78725796513</v>
      </c>
      <c r="CO40" s="2">
        <f t="shared" si="178"/>
        <v>138447.37997830167</v>
      </c>
      <c r="CP40" s="2">
        <f t="shared" si="178"/>
        <v>138732.55891304568</v>
      </c>
      <c r="CQ40" s="2">
        <f t="shared" si="178"/>
        <v>139018.32526970285</v>
      </c>
      <c r="CR40" s="2">
        <f t="shared" si="178"/>
        <v>57243422.874420114</v>
      </c>
      <c r="CS40" s="2">
        <f t="shared" si="178"/>
        <v>0</v>
      </c>
      <c r="CT40" s="2">
        <f t="shared" si="178"/>
        <v>0</v>
      </c>
      <c r="CU40" s="2">
        <f t="shared" si="178"/>
        <v>0</v>
      </c>
      <c r="CV40" s="2">
        <f t="shared" si="178"/>
        <v>0</v>
      </c>
      <c r="CW40" s="2">
        <f t="shared" si="178"/>
        <v>0</v>
      </c>
      <c r="CX40" s="2">
        <f t="shared" si="178"/>
        <v>0</v>
      </c>
      <c r="CY40" s="2">
        <f t="shared" si="178"/>
        <v>0</v>
      </c>
      <c r="CZ40" s="2">
        <f t="shared" si="178"/>
        <v>0</v>
      </c>
      <c r="DA40" s="2">
        <f t="shared" si="178"/>
        <v>0</v>
      </c>
      <c r="DB40" s="2">
        <f t="shared" si="178"/>
        <v>0</v>
      </c>
      <c r="DC40" s="2">
        <f t="shared" si="178"/>
        <v>0</v>
      </c>
      <c r="DD40" s="2">
        <f t="shared" si="178"/>
        <v>0</v>
      </c>
      <c r="DE40" s="2">
        <f t="shared" si="178"/>
        <v>0</v>
      </c>
      <c r="DF40" s="2">
        <f t="shared" si="178"/>
        <v>0</v>
      </c>
      <c r="DG40" s="2">
        <f t="shared" si="178"/>
        <v>0</v>
      </c>
      <c r="DH40" s="2">
        <f t="shared" si="178"/>
        <v>0</v>
      </c>
      <c r="DI40" s="2">
        <f t="shared" si="178"/>
        <v>0</v>
      </c>
      <c r="DJ40" s="2">
        <f t="shared" si="178"/>
        <v>0</v>
      </c>
      <c r="DK40" s="2">
        <f t="shared" si="178"/>
        <v>0</v>
      </c>
      <c r="DL40" s="2">
        <f t="shared" si="178"/>
        <v>0</v>
      </c>
      <c r="DM40" s="2">
        <f t="shared" si="178"/>
        <v>0</v>
      </c>
      <c r="DN40" s="2">
        <f t="shared" si="178"/>
        <v>0</v>
      </c>
      <c r="DO40" s="2">
        <f t="shared" si="178"/>
        <v>0</v>
      </c>
      <c r="DP40" s="2">
        <f t="shared" si="178"/>
        <v>0</v>
      </c>
      <c r="DQ40" s="2">
        <f t="shared" si="178"/>
        <v>0</v>
      </c>
      <c r="DR40" s="2">
        <f t="shared" si="178"/>
        <v>0</v>
      </c>
      <c r="DS40" s="2">
        <f t="shared" si="178"/>
        <v>0</v>
      </c>
      <c r="DT40" s="2">
        <f t="shared" si="178"/>
        <v>0</v>
      </c>
      <c r="DU40" s="2">
        <f t="shared" si="178"/>
        <v>0</v>
      </c>
      <c r="DV40" s="2">
        <f t="shared" si="178"/>
        <v>0</v>
      </c>
      <c r="DW40" s="2">
        <f t="shared" si="178"/>
        <v>0</v>
      </c>
      <c r="DX40" s="2">
        <f t="shared" si="178"/>
        <v>0</v>
      </c>
      <c r="DY40" s="2">
        <f t="shared" si="178"/>
        <v>0</v>
      </c>
      <c r="DZ40" s="2">
        <f t="shared" si="178"/>
        <v>0</v>
      </c>
      <c r="EA40" s="2">
        <f t="shared" si="178"/>
        <v>0</v>
      </c>
      <c r="EB40" s="2">
        <f t="shared" si="178"/>
        <v>0</v>
      </c>
      <c r="EC40" s="2">
        <f t="shared" si="178"/>
        <v>0</v>
      </c>
      <c r="ED40" s="2">
        <f t="shared" si="178"/>
        <v>0</v>
      </c>
      <c r="EE40" s="2">
        <f t="shared" si="178"/>
        <v>0</v>
      </c>
      <c r="EF40" s="2">
        <f t="shared" si="178"/>
        <v>0</v>
      </c>
      <c r="EG40" s="10"/>
    </row>
    <row r="41" spans="1:137" ht="15.75" thickTop="1" x14ac:dyDescent="0.25">
      <c r="A41" s="4"/>
      <c r="B41" s="12" t="s">
        <v>17</v>
      </c>
      <c r="C41" s="2"/>
      <c r="D41" s="2"/>
      <c r="E41" s="12">
        <f>SUM(D39:D40)</f>
        <v>60500000</v>
      </c>
      <c r="F41" s="4"/>
      <c r="G41" s="2" t="s">
        <v>45</v>
      </c>
      <c r="H41" s="30">
        <v>30</v>
      </c>
      <c r="I41" s="2"/>
      <c r="J41" s="2"/>
      <c r="K41" s="10"/>
      <c r="L41" s="4"/>
      <c r="M41" s="2" t="s">
        <v>60</v>
      </c>
      <c r="N41" s="10"/>
      <c r="O41" s="2"/>
      <c r="P41" s="2">
        <f>P37-P40</f>
        <v>0</v>
      </c>
      <c r="Q41" s="2">
        <f>Q37-Q40</f>
        <v>0</v>
      </c>
      <c r="R41" s="2">
        <f t="shared" ref="R41:CC41" si="179">R37-R40</f>
        <v>0</v>
      </c>
      <c r="S41" s="2">
        <f t="shared" si="179"/>
        <v>0</v>
      </c>
      <c r="T41" s="2">
        <f t="shared" si="179"/>
        <v>0</v>
      </c>
      <c r="U41" s="2">
        <f t="shared" si="179"/>
        <v>0</v>
      </c>
      <c r="V41" s="2">
        <f t="shared" si="179"/>
        <v>0</v>
      </c>
      <c r="W41" s="2">
        <f t="shared" si="179"/>
        <v>0</v>
      </c>
      <c r="X41" s="2">
        <f t="shared" si="179"/>
        <v>0</v>
      </c>
      <c r="Y41" s="2">
        <f t="shared" si="179"/>
        <v>0</v>
      </c>
      <c r="Z41" s="2">
        <f t="shared" si="179"/>
        <v>0</v>
      </c>
      <c r="AA41" s="2">
        <f t="shared" si="179"/>
        <v>0</v>
      </c>
      <c r="AB41" s="2">
        <f t="shared" si="179"/>
        <v>0</v>
      </c>
      <c r="AC41" s="2">
        <f t="shared" si="179"/>
        <v>0</v>
      </c>
      <c r="AD41" s="2">
        <f t="shared" si="179"/>
        <v>0</v>
      </c>
      <c r="AE41" s="2">
        <f t="shared" si="179"/>
        <v>0</v>
      </c>
      <c r="AF41" s="2">
        <f t="shared" si="179"/>
        <v>0</v>
      </c>
      <c r="AG41" s="2">
        <f t="shared" si="179"/>
        <v>0</v>
      </c>
      <c r="AH41" s="2">
        <f t="shared" si="179"/>
        <v>0</v>
      </c>
      <c r="AI41" s="2">
        <f t="shared" si="179"/>
        <v>0</v>
      </c>
      <c r="AJ41" s="2">
        <f t="shared" si="179"/>
        <v>64975116.961069658</v>
      </c>
      <c r="AK41" s="2">
        <f t="shared" si="179"/>
        <v>64851738.304718405</v>
      </c>
      <c r="AL41" s="2">
        <f t="shared" si="179"/>
        <v>64728105.508535869</v>
      </c>
      <c r="AM41" s="2">
        <f t="shared" si="179"/>
        <v>64604218.049035616</v>
      </c>
      <c r="AN41" s="2">
        <f t="shared" si="179"/>
        <v>64480075.40165291</v>
      </c>
      <c r="AO41" s="2">
        <f t="shared" si="179"/>
        <v>64355677.040742487</v>
      </c>
      <c r="AP41" s="2">
        <f t="shared" si="179"/>
        <v>64231022.43957635</v>
      </c>
      <c r="AQ41" s="2">
        <f t="shared" si="179"/>
        <v>64106111.070341527</v>
      </c>
      <c r="AR41" s="2">
        <f t="shared" si="179"/>
        <v>63980942.404137842</v>
      </c>
      <c r="AS41" s="2">
        <f t="shared" si="179"/>
        <v>63855515.910975665</v>
      </c>
      <c r="AT41" s="2">
        <f t="shared" si="179"/>
        <v>63729831.059773669</v>
      </c>
      <c r="AU41" s="2">
        <f t="shared" si="179"/>
        <v>63603887.318356596</v>
      </c>
      <c r="AV41" s="2">
        <f t="shared" si="179"/>
        <v>63477684.153452992</v>
      </c>
      <c r="AW41" s="2">
        <f t="shared" si="179"/>
        <v>63351221.030692957</v>
      </c>
      <c r="AX41" s="2">
        <f t="shared" si="179"/>
        <v>63224497.414605863</v>
      </c>
      <c r="AY41" s="2">
        <f t="shared" si="179"/>
        <v>63097512.768618107</v>
      </c>
      <c r="AZ41" s="2">
        <f t="shared" si="179"/>
        <v>62970266.555050828</v>
      </c>
      <c r="BA41" s="2">
        <f t="shared" si="179"/>
        <v>62842758.235117644</v>
      </c>
      <c r="BB41" s="2">
        <f t="shared" si="179"/>
        <v>62714987.268922359</v>
      </c>
      <c r="BC41" s="2">
        <f t="shared" si="179"/>
        <v>62586953.115456671</v>
      </c>
      <c r="BD41" s="2">
        <f t="shared" si="179"/>
        <v>62458655.232597895</v>
      </c>
      <c r="BE41" s="2">
        <f t="shared" si="179"/>
        <v>62330093.077106662</v>
      </c>
      <c r="BF41" s="2">
        <f t="shared" si="179"/>
        <v>62201266.104624622</v>
      </c>
      <c r="BG41" s="2">
        <f t="shared" si="179"/>
        <v>62072173.769672126</v>
      </c>
      <c r="BH41" s="2">
        <f t="shared" si="179"/>
        <v>61942815.525645934</v>
      </c>
      <c r="BI41" s="2">
        <f t="shared" si="179"/>
        <v>61813190.824816898</v>
      </c>
      <c r="BJ41" s="2">
        <f t="shared" si="179"/>
        <v>61683299.118327625</v>
      </c>
      <c r="BK41" s="2">
        <f t="shared" si="179"/>
        <v>61553139.856190175</v>
      </c>
      <c r="BL41" s="2">
        <f t="shared" si="179"/>
        <v>61422712.487283714</v>
      </c>
      <c r="BM41" s="2">
        <f t="shared" si="179"/>
        <v>61292016.459352203</v>
      </c>
      <c r="BN41" s="2">
        <f t="shared" si="179"/>
        <v>61161051.219002031</v>
      </c>
      <c r="BO41" s="2">
        <f t="shared" si="179"/>
        <v>61029816.211699702</v>
      </c>
      <c r="BP41" s="2">
        <f t="shared" si="179"/>
        <v>60898310.881769456</v>
      </c>
      <c r="BQ41" s="2">
        <f t="shared" si="179"/>
        <v>60766534.672390938</v>
      </c>
      <c r="BR41" s="2">
        <f t="shared" si="179"/>
        <v>60634487.025596842</v>
      </c>
      <c r="BS41" s="2">
        <f t="shared" si="179"/>
        <v>60502167.38227053</v>
      </c>
      <c r="BT41" s="2">
        <f t="shared" si="179"/>
        <v>60369575.182143688</v>
      </c>
      <c r="BU41" s="2">
        <f t="shared" si="179"/>
        <v>60236709.863793924</v>
      </c>
      <c r="BV41" s="2">
        <f t="shared" si="179"/>
        <v>60103570.864642419</v>
      </c>
      <c r="BW41" s="2">
        <f t="shared" si="179"/>
        <v>59970157.620951533</v>
      </c>
      <c r="BX41" s="2">
        <f t="shared" si="179"/>
        <v>59836469.567822412</v>
      </c>
      <c r="BY41" s="2">
        <f t="shared" si="179"/>
        <v>59702506.139192611</v>
      </c>
      <c r="BZ41" s="2">
        <f t="shared" si="179"/>
        <v>59568266.767833687</v>
      </c>
      <c r="CA41" s="2">
        <f t="shared" si="179"/>
        <v>59433750.885348797</v>
      </c>
      <c r="CB41" s="2">
        <f t="shared" si="179"/>
        <v>59298957.922170296</v>
      </c>
      <c r="CC41" s="2">
        <f t="shared" si="179"/>
        <v>59163887.307557322</v>
      </c>
      <c r="CD41" s="2">
        <f t="shared" ref="CD41:EF41" si="180">CD37-CD40</f>
        <v>59028538.469593376</v>
      </c>
      <c r="CE41" s="2">
        <f t="shared" si="180"/>
        <v>58892910.835183911</v>
      </c>
      <c r="CF41" s="2">
        <f t="shared" si="180"/>
        <v>58757003.830053896</v>
      </c>
      <c r="CG41" s="2">
        <f t="shared" si="180"/>
        <v>58620816.878745385</v>
      </c>
      <c r="CH41" s="2">
        <f t="shared" si="180"/>
        <v>58484349.404615089</v>
      </c>
      <c r="CI41" s="2">
        <f t="shared" si="180"/>
        <v>58347600.829831928</v>
      </c>
      <c r="CJ41" s="2">
        <f t="shared" si="180"/>
        <v>58210570.575374581</v>
      </c>
      <c r="CK41" s="2">
        <f t="shared" si="180"/>
        <v>58073258.061029039</v>
      </c>
      <c r="CL41" s="2">
        <f t="shared" si="180"/>
        <v>57935662.705386139</v>
      </c>
      <c r="CM41" s="2">
        <f t="shared" si="180"/>
        <v>57797783.925839126</v>
      </c>
      <c r="CN41" s="2">
        <f t="shared" si="180"/>
        <v>57659621.138581164</v>
      </c>
      <c r="CO41" s="2">
        <f t="shared" si="180"/>
        <v>57521173.758602865</v>
      </c>
      <c r="CP41" s="2">
        <f t="shared" si="180"/>
        <v>57382441.19968982</v>
      </c>
      <c r="CQ41" s="2">
        <f t="shared" si="180"/>
        <v>57243422.874420114</v>
      </c>
      <c r="CR41" s="2">
        <f t="shared" si="180"/>
        <v>0</v>
      </c>
      <c r="CS41" s="2">
        <f t="shared" si="180"/>
        <v>0</v>
      </c>
      <c r="CT41" s="2">
        <f t="shared" si="180"/>
        <v>0</v>
      </c>
      <c r="CU41" s="2">
        <f t="shared" si="180"/>
        <v>0</v>
      </c>
      <c r="CV41" s="2">
        <f t="shared" si="180"/>
        <v>0</v>
      </c>
      <c r="CW41" s="2">
        <f t="shared" si="180"/>
        <v>0</v>
      </c>
      <c r="CX41" s="2">
        <f t="shared" si="180"/>
        <v>0</v>
      </c>
      <c r="CY41" s="2">
        <f t="shared" si="180"/>
        <v>0</v>
      </c>
      <c r="CZ41" s="2">
        <f t="shared" si="180"/>
        <v>0</v>
      </c>
      <c r="DA41" s="2">
        <f t="shared" si="180"/>
        <v>0</v>
      </c>
      <c r="DB41" s="2">
        <f t="shared" si="180"/>
        <v>0</v>
      </c>
      <c r="DC41" s="2">
        <f t="shared" si="180"/>
        <v>0</v>
      </c>
      <c r="DD41" s="2">
        <f t="shared" si="180"/>
        <v>0</v>
      </c>
      <c r="DE41" s="2">
        <f t="shared" si="180"/>
        <v>0</v>
      </c>
      <c r="DF41" s="2">
        <f t="shared" si="180"/>
        <v>0</v>
      </c>
      <c r="DG41" s="2">
        <f t="shared" si="180"/>
        <v>0</v>
      </c>
      <c r="DH41" s="2">
        <f t="shared" si="180"/>
        <v>0</v>
      </c>
      <c r="DI41" s="2">
        <f t="shared" si="180"/>
        <v>0</v>
      </c>
      <c r="DJ41" s="2">
        <f t="shared" si="180"/>
        <v>0</v>
      </c>
      <c r="DK41" s="2">
        <f t="shared" si="180"/>
        <v>0</v>
      </c>
      <c r="DL41" s="2">
        <f t="shared" si="180"/>
        <v>0</v>
      </c>
      <c r="DM41" s="2">
        <f t="shared" si="180"/>
        <v>0</v>
      </c>
      <c r="DN41" s="2">
        <f t="shared" si="180"/>
        <v>0</v>
      </c>
      <c r="DO41" s="2">
        <f t="shared" si="180"/>
        <v>0</v>
      </c>
      <c r="DP41" s="2">
        <f t="shared" si="180"/>
        <v>0</v>
      </c>
      <c r="DQ41" s="2">
        <f t="shared" si="180"/>
        <v>0</v>
      </c>
      <c r="DR41" s="2">
        <f t="shared" si="180"/>
        <v>0</v>
      </c>
      <c r="DS41" s="2">
        <f t="shared" si="180"/>
        <v>0</v>
      </c>
      <c r="DT41" s="2">
        <f t="shared" si="180"/>
        <v>0</v>
      </c>
      <c r="DU41" s="2">
        <f t="shared" si="180"/>
        <v>0</v>
      </c>
      <c r="DV41" s="2">
        <f t="shared" si="180"/>
        <v>0</v>
      </c>
      <c r="DW41" s="2">
        <f t="shared" si="180"/>
        <v>0</v>
      </c>
      <c r="DX41" s="2">
        <f t="shared" si="180"/>
        <v>0</v>
      </c>
      <c r="DY41" s="2">
        <f t="shared" si="180"/>
        <v>0</v>
      </c>
      <c r="DZ41" s="2">
        <f t="shared" si="180"/>
        <v>0</v>
      </c>
      <c r="EA41" s="2">
        <f t="shared" si="180"/>
        <v>0</v>
      </c>
      <c r="EB41" s="2">
        <f t="shared" si="180"/>
        <v>0</v>
      </c>
      <c r="EC41" s="2">
        <f t="shared" si="180"/>
        <v>0</v>
      </c>
      <c r="ED41" s="2">
        <f t="shared" si="180"/>
        <v>0</v>
      </c>
      <c r="EE41" s="2">
        <f t="shared" si="180"/>
        <v>0</v>
      </c>
      <c r="EF41" s="2">
        <f t="shared" si="180"/>
        <v>0</v>
      </c>
      <c r="EG41" s="10"/>
    </row>
    <row r="42" spans="1:137" x14ac:dyDescent="0.25">
      <c r="A42" s="2"/>
      <c r="B42" s="2"/>
      <c r="C42" s="2"/>
      <c r="D42" s="2"/>
      <c r="E42" s="2"/>
      <c r="F42" s="2"/>
      <c r="G42" s="2" t="s">
        <v>46</v>
      </c>
      <c r="H42" s="2">
        <f>I39*H40</f>
        <v>1627456.05</v>
      </c>
      <c r="I42" s="2"/>
      <c r="J42" s="2"/>
      <c r="K42" s="10"/>
      <c r="L42" s="4"/>
      <c r="M42" s="2"/>
      <c r="N42" s="10"/>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10"/>
    </row>
    <row r="43" spans="1:137" ht="18.75" x14ac:dyDescent="0.3">
      <c r="A43" s="2"/>
      <c r="B43" s="11" t="s">
        <v>38</v>
      </c>
      <c r="C43" s="2"/>
      <c r="D43" s="2"/>
      <c r="E43" s="4"/>
      <c r="F43" s="2"/>
      <c r="G43" s="2" t="s">
        <v>47</v>
      </c>
      <c r="H43" s="2">
        <f>(-PMT(H40/12,H41*12,I39)*12)-H42</f>
        <v>1459145.0568593082</v>
      </c>
      <c r="I43" s="2"/>
      <c r="J43" s="2"/>
      <c r="K43" s="10"/>
      <c r="L43" s="4"/>
      <c r="M43" s="39" t="s">
        <v>69</v>
      </c>
      <c r="N43" s="40">
        <f>N33-N39</f>
        <v>89504385.71263662</v>
      </c>
      <c r="O43" s="39"/>
      <c r="P43" s="39">
        <f t="shared" ref="P43:AU43" si="181">P33+P36-P38</f>
        <v>-26350000</v>
      </c>
      <c r="Q43" s="39">
        <f t="shared" si="181"/>
        <v>0</v>
      </c>
      <c r="R43" s="39">
        <f t="shared" si="181"/>
        <v>-150475.44644348379</v>
      </c>
      <c r="S43" s="39">
        <f t="shared" si="181"/>
        <v>-363069.57149367203</v>
      </c>
      <c r="T43" s="39">
        <f t="shared" si="181"/>
        <v>-784674.06077201292</v>
      </c>
      <c r="U43" s="39">
        <f t="shared" si="181"/>
        <v>-1519034.4127679961</v>
      </c>
      <c r="V43" s="39">
        <f t="shared" si="181"/>
        <v>-2634073.9433723707</v>
      </c>
      <c r="W43" s="39">
        <f t="shared" si="181"/>
        <v>-4091410.042163156</v>
      </c>
      <c r="X43" s="39">
        <f t="shared" si="181"/>
        <v>-5692524.313467199</v>
      </c>
      <c r="Y43" s="39">
        <f t="shared" si="181"/>
        <v>-7094556.4148873547</v>
      </c>
      <c r="Z43" s="39">
        <f t="shared" si="181"/>
        <v>-7920181.7946327552</v>
      </c>
      <c r="AA43" s="39">
        <f t="shared" si="181"/>
        <v>-7920181.7946327589</v>
      </c>
      <c r="AB43" s="39">
        <f t="shared" si="181"/>
        <v>-7094556.4148873519</v>
      </c>
      <c r="AC43" s="39">
        <f t="shared" si="181"/>
        <v>-5692524.313467199</v>
      </c>
      <c r="AD43" s="39">
        <f t="shared" si="181"/>
        <v>-4091410.042163156</v>
      </c>
      <c r="AE43" s="39">
        <f t="shared" si="181"/>
        <v>-2634073.9433723651</v>
      </c>
      <c r="AF43" s="39">
        <f t="shared" si="181"/>
        <v>-1519034.4127679975</v>
      </c>
      <c r="AG43" s="39">
        <f t="shared" si="181"/>
        <v>-784674.06077201292</v>
      </c>
      <c r="AH43" s="39">
        <f t="shared" si="181"/>
        <v>-363069.57149367628</v>
      </c>
      <c r="AI43" s="39">
        <f t="shared" si="181"/>
        <v>-150475.44644348175</v>
      </c>
      <c r="AJ43" s="39">
        <f t="shared" si="181"/>
        <v>65405429.191095062</v>
      </c>
      <c r="AK43" s="39">
        <f t="shared" si="181"/>
        <v>307187.19109505764</v>
      </c>
      <c r="AL43" s="39">
        <f t="shared" si="181"/>
        <v>307187.19109505764</v>
      </c>
      <c r="AM43" s="39">
        <f t="shared" si="181"/>
        <v>307187.19109505764</v>
      </c>
      <c r="AN43" s="39">
        <f t="shared" si="181"/>
        <v>307187.19109505764</v>
      </c>
      <c r="AO43" s="39">
        <f t="shared" si="181"/>
        <v>307187.19109505764</v>
      </c>
      <c r="AP43" s="39">
        <f t="shared" si="181"/>
        <v>307187.19109505764</v>
      </c>
      <c r="AQ43" s="39">
        <f t="shared" si="181"/>
        <v>307187.19109505764</v>
      </c>
      <c r="AR43" s="39">
        <f t="shared" si="181"/>
        <v>307187.19109505764</v>
      </c>
      <c r="AS43" s="39">
        <f t="shared" si="181"/>
        <v>307187.19109505764</v>
      </c>
      <c r="AT43" s="39">
        <f t="shared" si="181"/>
        <v>307187.19109505764</v>
      </c>
      <c r="AU43" s="39">
        <f t="shared" si="181"/>
        <v>307187.19109505764</v>
      </c>
      <c r="AV43" s="39">
        <f t="shared" ref="AV43:CA43" si="182">AV33+AV36-AV38</f>
        <v>323626.14109505771</v>
      </c>
      <c r="AW43" s="39">
        <f t="shared" si="182"/>
        <v>323626.14109505771</v>
      </c>
      <c r="AX43" s="39">
        <f t="shared" si="182"/>
        <v>323626.14109505771</v>
      </c>
      <c r="AY43" s="39">
        <f t="shared" si="182"/>
        <v>323626.14109505771</v>
      </c>
      <c r="AZ43" s="39">
        <f t="shared" si="182"/>
        <v>323626.14109505771</v>
      </c>
      <c r="BA43" s="39">
        <f t="shared" si="182"/>
        <v>323626.14109505771</v>
      </c>
      <c r="BB43" s="39">
        <f t="shared" si="182"/>
        <v>323626.14109505771</v>
      </c>
      <c r="BC43" s="39">
        <f t="shared" si="182"/>
        <v>323626.14109505771</v>
      </c>
      <c r="BD43" s="39">
        <f t="shared" si="182"/>
        <v>323626.14109505771</v>
      </c>
      <c r="BE43" s="39">
        <f t="shared" si="182"/>
        <v>323626.14109505771</v>
      </c>
      <c r="BF43" s="39">
        <f t="shared" si="182"/>
        <v>323626.14109505771</v>
      </c>
      <c r="BG43" s="39">
        <f t="shared" si="182"/>
        <v>323626.14109505771</v>
      </c>
      <c r="BH43" s="39">
        <f t="shared" si="182"/>
        <v>340065.09109505778</v>
      </c>
      <c r="BI43" s="39">
        <f t="shared" si="182"/>
        <v>340065.09109505778</v>
      </c>
      <c r="BJ43" s="39">
        <f t="shared" si="182"/>
        <v>340065.09109505778</v>
      </c>
      <c r="BK43" s="39">
        <f t="shared" si="182"/>
        <v>340065.09109505778</v>
      </c>
      <c r="BL43" s="39">
        <f t="shared" si="182"/>
        <v>340065.09109505778</v>
      </c>
      <c r="BM43" s="39">
        <f t="shared" si="182"/>
        <v>340065.09109505778</v>
      </c>
      <c r="BN43" s="39">
        <f t="shared" si="182"/>
        <v>340065.09109505778</v>
      </c>
      <c r="BO43" s="39">
        <f t="shared" si="182"/>
        <v>340065.09109505778</v>
      </c>
      <c r="BP43" s="39">
        <f t="shared" si="182"/>
        <v>340065.09109505778</v>
      </c>
      <c r="BQ43" s="39">
        <f t="shared" si="182"/>
        <v>340065.09109505778</v>
      </c>
      <c r="BR43" s="39">
        <f t="shared" si="182"/>
        <v>340065.09109505778</v>
      </c>
      <c r="BS43" s="39">
        <f t="shared" si="182"/>
        <v>340065.09109505778</v>
      </c>
      <c r="BT43" s="39">
        <f t="shared" si="182"/>
        <v>356504.04109505774</v>
      </c>
      <c r="BU43" s="39">
        <f t="shared" si="182"/>
        <v>356504.04109505774</v>
      </c>
      <c r="BV43" s="39">
        <f t="shared" si="182"/>
        <v>356504.04109505774</v>
      </c>
      <c r="BW43" s="39">
        <f t="shared" si="182"/>
        <v>356504.04109505774</v>
      </c>
      <c r="BX43" s="39">
        <f t="shared" si="182"/>
        <v>356504.04109505774</v>
      </c>
      <c r="BY43" s="39">
        <f t="shared" si="182"/>
        <v>356504.04109505774</v>
      </c>
      <c r="BZ43" s="39">
        <f t="shared" si="182"/>
        <v>356504.04109505774</v>
      </c>
      <c r="CA43" s="39">
        <f t="shared" si="182"/>
        <v>356504.04109505774</v>
      </c>
      <c r="CB43" s="39">
        <f t="shared" ref="CB43:DG43" si="183">CB33+CB36-CB38</f>
        <v>356504.04109505774</v>
      </c>
      <c r="CC43" s="39">
        <f t="shared" si="183"/>
        <v>356504.04109505774</v>
      </c>
      <c r="CD43" s="39">
        <f t="shared" si="183"/>
        <v>356504.04109505774</v>
      </c>
      <c r="CE43" s="39">
        <f t="shared" si="183"/>
        <v>356504.04109505774</v>
      </c>
      <c r="CF43" s="39">
        <f t="shared" si="183"/>
        <v>372942.99109505757</v>
      </c>
      <c r="CG43" s="39">
        <f t="shared" si="183"/>
        <v>372942.99109505757</v>
      </c>
      <c r="CH43" s="39">
        <f t="shared" si="183"/>
        <v>372942.99109505757</v>
      </c>
      <c r="CI43" s="39">
        <f t="shared" si="183"/>
        <v>372942.99109505757</v>
      </c>
      <c r="CJ43" s="39">
        <f t="shared" si="183"/>
        <v>372942.99109505757</v>
      </c>
      <c r="CK43" s="39">
        <f t="shared" si="183"/>
        <v>372942.99109505757</v>
      </c>
      <c r="CL43" s="39">
        <f t="shared" si="183"/>
        <v>372942.99109505757</v>
      </c>
      <c r="CM43" s="39">
        <f t="shared" si="183"/>
        <v>372942.99109505757</v>
      </c>
      <c r="CN43" s="39">
        <f t="shared" si="183"/>
        <v>372942.99109505757</v>
      </c>
      <c r="CO43" s="39">
        <f t="shared" si="183"/>
        <v>372942.99109505757</v>
      </c>
      <c r="CP43" s="39">
        <f t="shared" si="183"/>
        <v>372942.99109505757</v>
      </c>
      <c r="CQ43" s="39">
        <f t="shared" si="183"/>
        <v>372942.99109505757</v>
      </c>
      <c r="CR43" s="39">
        <f t="shared" si="183"/>
        <v>90852238.246933132</v>
      </c>
      <c r="CS43" s="39">
        <f t="shared" si="183"/>
        <v>0</v>
      </c>
      <c r="CT43" s="39">
        <f t="shared" si="183"/>
        <v>0</v>
      </c>
      <c r="CU43" s="39">
        <f t="shared" si="183"/>
        <v>0</v>
      </c>
      <c r="CV43" s="39">
        <f t="shared" si="183"/>
        <v>0</v>
      </c>
      <c r="CW43" s="39">
        <f t="shared" si="183"/>
        <v>0</v>
      </c>
      <c r="CX43" s="39">
        <f t="shared" si="183"/>
        <v>0</v>
      </c>
      <c r="CY43" s="39">
        <f t="shared" si="183"/>
        <v>0</v>
      </c>
      <c r="CZ43" s="39">
        <f t="shared" si="183"/>
        <v>0</v>
      </c>
      <c r="DA43" s="39">
        <f t="shared" si="183"/>
        <v>0</v>
      </c>
      <c r="DB43" s="39">
        <f t="shared" si="183"/>
        <v>0</v>
      </c>
      <c r="DC43" s="39">
        <f t="shared" si="183"/>
        <v>0</v>
      </c>
      <c r="DD43" s="39">
        <f t="shared" si="183"/>
        <v>0</v>
      </c>
      <c r="DE43" s="39">
        <f t="shared" si="183"/>
        <v>0</v>
      </c>
      <c r="DF43" s="39">
        <f t="shared" si="183"/>
        <v>0</v>
      </c>
      <c r="DG43" s="39">
        <f t="shared" si="183"/>
        <v>0</v>
      </c>
      <c r="DH43" s="39">
        <f t="shared" ref="DH43:EF43" si="184">DH33+DH36-DH38</f>
        <v>0</v>
      </c>
      <c r="DI43" s="39">
        <f t="shared" si="184"/>
        <v>0</v>
      </c>
      <c r="DJ43" s="39">
        <f t="shared" si="184"/>
        <v>0</v>
      </c>
      <c r="DK43" s="39">
        <f t="shared" si="184"/>
        <v>0</v>
      </c>
      <c r="DL43" s="39">
        <f t="shared" si="184"/>
        <v>0</v>
      </c>
      <c r="DM43" s="39">
        <f t="shared" si="184"/>
        <v>0</v>
      </c>
      <c r="DN43" s="39">
        <f t="shared" si="184"/>
        <v>0</v>
      </c>
      <c r="DO43" s="39">
        <f t="shared" si="184"/>
        <v>0</v>
      </c>
      <c r="DP43" s="39">
        <f t="shared" si="184"/>
        <v>0</v>
      </c>
      <c r="DQ43" s="39">
        <f t="shared" si="184"/>
        <v>0</v>
      </c>
      <c r="DR43" s="39">
        <f t="shared" si="184"/>
        <v>0</v>
      </c>
      <c r="DS43" s="39">
        <f t="shared" si="184"/>
        <v>0</v>
      </c>
      <c r="DT43" s="39">
        <f t="shared" si="184"/>
        <v>0</v>
      </c>
      <c r="DU43" s="39">
        <f t="shared" si="184"/>
        <v>0</v>
      </c>
      <c r="DV43" s="39">
        <f t="shared" si="184"/>
        <v>0</v>
      </c>
      <c r="DW43" s="39">
        <f t="shared" si="184"/>
        <v>0</v>
      </c>
      <c r="DX43" s="39">
        <f t="shared" si="184"/>
        <v>0</v>
      </c>
      <c r="DY43" s="39">
        <f t="shared" si="184"/>
        <v>0</v>
      </c>
      <c r="DZ43" s="39">
        <f t="shared" si="184"/>
        <v>0</v>
      </c>
      <c r="EA43" s="39">
        <f t="shared" si="184"/>
        <v>0</v>
      </c>
      <c r="EB43" s="39">
        <f t="shared" si="184"/>
        <v>0</v>
      </c>
      <c r="EC43" s="39">
        <f t="shared" si="184"/>
        <v>0</v>
      </c>
      <c r="ED43" s="39">
        <f t="shared" si="184"/>
        <v>0</v>
      </c>
      <c r="EE43" s="39">
        <f t="shared" si="184"/>
        <v>0</v>
      </c>
      <c r="EF43" s="39">
        <f t="shared" si="184"/>
        <v>0</v>
      </c>
      <c r="EG43" s="10"/>
    </row>
    <row r="44" spans="1:137" x14ac:dyDescent="0.25">
      <c r="A44" s="2"/>
      <c r="B44" s="22"/>
      <c r="C44" s="22"/>
      <c r="D44" s="22"/>
      <c r="E44" s="4"/>
      <c r="F44" s="2"/>
      <c r="G44" s="2" t="s">
        <v>48</v>
      </c>
      <c r="H44" s="2">
        <f>I30-H42-H43</f>
        <v>3423223.0931406925</v>
      </c>
      <c r="I44" s="2"/>
      <c r="J44" s="2"/>
      <c r="K44" s="10"/>
      <c r="L44" s="4"/>
      <c r="M44" s="2"/>
      <c r="N44" s="10"/>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10"/>
    </row>
    <row r="45" spans="1:137" x14ac:dyDescent="0.25">
      <c r="A45" s="2"/>
      <c r="B45" s="12" t="s">
        <v>91</v>
      </c>
      <c r="C45" s="2"/>
      <c r="D45" s="2"/>
      <c r="E45" s="2"/>
      <c r="F45" s="2"/>
      <c r="G45" s="2" t="s">
        <v>49</v>
      </c>
      <c r="H45" s="31">
        <f>(I30/SUM(H42:H43))</f>
        <v>2.1090591153917861</v>
      </c>
      <c r="I45" s="2"/>
      <c r="J45" s="2"/>
      <c r="K45" s="10"/>
      <c r="L45" s="4"/>
      <c r="M45" s="12" t="s">
        <v>38</v>
      </c>
      <c r="N45" s="10"/>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10"/>
    </row>
    <row r="46" spans="1:137" x14ac:dyDescent="0.25">
      <c r="A46" s="2"/>
      <c r="B46" s="4" t="s">
        <v>39</v>
      </c>
      <c r="C46" s="4"/>
      <c r="D46" s="26">
        <v>0.6</v>
      </c>
      <c r="E46" s="4"/>
      <c r="F46" s="2"/>
      <c r="G46" s="2"/>
      <c r="H46" s="2"/>
      <c r="I46" s="2"/>
      <c r="J46" s="2"/>
      <c r="K46" s="10"/>
      <c r="L46" s="2"/>
      <c r="M46" s="2" t="s">
        <v>61</v>
      </c>
      <c r="N46" s="10"/>
      <c r="O46" s="2"/>
      <c r="P46" s="2">
        <f t="shared" ref="P46:AU46" si="185">-SUM(P22:P23)</f>
        <v>0</v>
      </c>
      <c r="Q46" s="2">
        <f t="shared" si="185"/>
        <v>0</v>
      </c>
      <c r="R46" s="2">
        <f t="shared" si="185"/>
        <v>150475.44644348379</v>
      </c>
      <c r="S46" s="2">
        <f t="shared" si="185"/>
        <v>363069.57149367203</v>
      </c>
      <c r="T46" s="2">
        <f t="shared" si="185"/>
        <v>784674.06077201292</v>
      </c>
      <c r="U46" s="2">
        <f t="shared" si="185"/>
        <v>1519034.4127679961</v>
      </c>
      <c r="V46" s="2">
        <f t="shared" si="185"/>
        <v>2634073.9433723707</v>
      </c>
      <c r="W46" s="2">
        <f t="shared" si="185"/>
        <v>4091410.042163156</v>
      </c>
      <c r="X46" s="2">
        <f t="shared" si="185"/>
        <v>5692524.313467199</v>
      </c>
      <c r="Y46" s="2">
        <f t="shared" si="185"/>
        <v>7094556.4148873547</v>
      </c>
      <c r="Z46" s="2">
        <f t="shared" si="185"/>
        <v>7920181.7946327552</v>
      </c>
      <c r="AA46" s="2">
        <f t="shared" si="185"/>
        <v>7920181.7946327589</v>
      </c>
      <c r="AB46" s="2">
        <f t="shared" si="185"/>
        <v>7094556.4148873519</v>
      </c>
      <c r="AC46" s="2">
        <f t="shared" si="185"/>
        <v>5692524.313467199</v>
      </c>
      <c r="AD46" s="2">
        <f t="shared" si="185"/>
        <v>4091410.042163156</v>
      </c>
      <c r="AE46" s="2">
        <f t="shared" si="185"/>
        <v>2634073.9433723651</v>
      </c>
      <c r="AF46" s="2">
        <f t="shared" si="185"/>
        <v>1519034.4127679975</v>
      </c>
      <c r="AG46" s="2">
        <f t="shared" si="185"/>
        <v>784674.06077201292</v>
      </c>
      <c r="AH46" s="2">
        <f t="shared" si="185"/>
        <v>363069.57149367628</v>
      </c>
      <c r="AI46" s="2">
        <f t="shared" si="185"/>
        <v>150475.44644348175</v>
      </c>
      <c r="AJ46" s="2">
        <f t="shared" si="185"/>
        <v>0</v>
      </c>
      <c r="AK46" s="2">
        <f t="shared" si="185"/>
        <v>0</v>
      </c>
      <c r="AL46" s="2">
        <f t="shared" si="185"/>
        <v>0</v>
      </c>
      <c r="AM46" s="2">
        <f t="shared" si="185"/>
        <v>0</v>
      </c>
      <c r="AN46" s="2">
        <f t="shared" si="185"/>
        <v>0</v>
      </c>
      <c r="AO46" s="2">
        <f t="shared" si="185"/>
        <v>0</v>
      </c>
      <c r="AP46" s="2">
        <f t="shared" si="185"/>
        <v>0</v>
      </c>
      <c r="AQ46" s="2">
        <f t="shared" si="185"/>
        <v>0</v>
      </c>
      <c r="AR46" s="2">
        <f t="shared" si="185"/>
        <v>0</v>
      </c>
      <c r="AS46" s="2">
        <f t="shared" si="185"/>
        <v>0</v>
      </c>
      <c r="AT46" s="2">
        <f t="shared" si="185"/>
        <v>0</v>
      </c>
      <c r="AU46" s="2">
        <f t="shared" si="185"/>
        <v>0</v>
      </c>
      <c r="AV46" s="2">
        <f t="shared" ref="AV46:CA46" si="186">-SUM(AV22:AV23)</f>
        <v>0</v>
      </c>
      <c r="AW46" s="2">
        <f t="shared" si="186"/>
        <v>0</v>
      </c>
      <c r="AX46" s="2">
        <f t="shared" si="186"/>
        <v>0</v>
      </c>
      <c r="AY46" s="2">
        <f t="shared" si="186"/>
        <v>0</v>
      </c>
      <c r="AZ46" s="2">
        <f t="shared" si="186"/>
        <v>0</v>
      </c>
      <c r="BA46" s="2">
        <f t="shared" si="186"/>
        <v>0</v>
      </c>
      <c r="BB46" s="2">
        <f t="shared" si="186"/>
        <v>0</v>
      </c>
      <c r="BC46" s="2">
        <f t="shared" si="186"/>
        <v>0</v>
      </c>
      <c r="BD46" s="2">
        <f t="shared" si="186"/>
        <v>0</v>
      </c>
      <c r="BE46" s="2">
        <f t="shared" si="186"/>
        <v>0</v>
      </c>
      <c r="BF46" s="2">
        <f t="shared" si="186"/>
        <v>0</v>
      </c>
      <c r="BG46" s="2">
        <f t="shared" si="186"/>
        <v>0</v>
      </c>
      <c r="BH46" s="2">
        <f t="shared" si="186"/>
        <v>0</v>
      </c>
      <c r="BI46" s="2">
        <f t="shared" si="186"/>
        <v>0</v>
      </c>
      <c r="BJ46" s="2">
        <f t="shared" si="186"/>
        <v>0</v>
      </c>
      <c r="BK46" s="2">
        <f t="shared" si="186"/>
        <v>0</v>
      </c>
      <c r="BL46" s="2">
        <f t="shared" si="186"/>
        <v>0</v>
      </c>
      <c r="BM46" s="2">
        <f t="shared" si="186"/>
        <v>0</v>
      </c>
      <c r="BN46" s="2">
        <f t="shared" si="186"/>
        <v>0</v>
      </c>
      <c r="BO46" s="2">
        <f t="shared" si="186"/>
        <v>0</v>
      </c>
      <c r="BP46" s="2">
        <f t="shared" si="186"/>
        <v>0</v>
      </c>
      <c r="BQ46" s="2">
        <f t="shared" si="186"/>
        <v>0</v>
      </c>
      <c r="BR46" s="2">
        <f t="shared" si="186"/>
        <v>0</v>
      </c>
      <c r="BS46" s="2">
        <f t="shared" si="186"/>
        <v>0</v>
      </c>
      <c r="BT46" s="2">
        <f t="shared" si="186"/>
        <v>0</v>
      </c>
      <c r="BU46" s="2">
        <f t="shared" si="186"/>
        <v>0</v>
      </c>
      <c r="BV46" s="2">
        <f t="shared" si="186"/>
        <v>0</v>
      </c>
      <c r="BW46" s="2">
        <f t="shared" si="186"/>
        <v>0</v>
      </c>
      <c r="BX46" s="2">
        <f t="shared" si="186"/>
        <v>0</v>
      </c>
      <c r="BY46" s="2">
        <f t="shared" si="186"/>
        <v>0</v>
      </c>
      <c r="BZ46" s="2">
        <f t="shared" si="186"/>
        <v>0</v>
      </c>
      <c r="CA46" s="2">
        <f t="shared" si="186"/>
        <v>0</v>
      </c>
      <c r="CB46" s="2">
        <f t="shared" ref="CB46:DG46" si="187">-SUM(CB22:CB23)</f>
        <v>0</v>
      </c>
      <c r="CC46" s="2">
        <f t="shared" si="187"/>
        <v>0</v>
      </c>
      <c r="CD46" s="2">
        <f t="shared" si="187"/>
        <v>0</v>
      </c>
      <c r="CE46" s="2">
        <f t="shared" si="187"/>
        <v>0</v>
      </c>
      <c r="CF46" s="2">
        <f t="shared" si="187"/>
        <v>0</v>
      </c>
      <c r="CG46" s="2">
        <f t="shared" si="187"/>
        <v>0</v>
      </c>
      <c r="CH46" s="2">
        <f t="shared" si="187"/>
        <v>0</v>
      </c>
      <c r="CI46" s="2">
        <f t="shared" si="187"/>
        <v>0</v>
      </c>
      <c r="CJ46" s="2">
        <f t="shared" si="187"/>
        <v>0</v>
      </c>
      <c r="CK46" s="2">
        <f t="shared" si="187"/>
        <v>0</v>
      </c>
      <c r="CL46" s="2">
        <f t="shared" si="187"/>
        <v>0</v>
      </c>
      <c r="CM46" s="2">
        <f t="shared" si="187"/>
        <v>0</v>
      </c>
      <c r="CN46" s="2">
        <f t="shared" si="187"/>
        <v>0</v>
      </c>
      <c r="CO46" s="2">
        <f t="shared" si="187"/>
        <v>0</v>
      </c>
      <c r="CP46" s="2">
        <f t="shared" si="187"/>
        <v>0</v>
      </c>
      <c r="CQ46" s="2">
        <f t="shared" si="187"/>
        <v>0</v>
      </c>
      <c r="CR46" s="2">
        <f t="shared" si="187"/>
        <v>0</v>
      </c>
      <c r="CS46" s="2">
        <f t="shared" si="187"/>
        <v>0</v>
      </c>
      <c r="CT46" s="2">
        <f t="shared" si="187"/>
        <v>0</v>
      </c>
      <c r="CU46" s="2">
        <f t="shared" si="187"/>
        <v>0</v>
      </c>
      <c r="CV46" s="2">
        <f t="shared" si="187"/>
        <v>0</v>
      </c>
      <c r="CW46" s="2">
        <f t="shared" si="187"/>
        <v>0</v>
      </c>
      <c r="CX46" s="2">
        <f t="shared" si="187"/>
        <v>0</v>
      </c>
      <c r="CY46" s="2">
        <f t="shared" si="187"/>
        <v>0</v>
      </c>
      <c r="CZ46" s="2">
        <f t="shared" si="187"/>
        <v>0</v>
      </c>
      <c r="DA46" s="2">
        <f t="shared" si="187"/>
        <v>0</v>
      </c>
      <c r="DB46" s="2">
        <f t="shared" si="187"/>
        <v>0</v>
      </c>
      <c r="DC46" s="2">
        <f t="shared" si="187"/>
        <v>0</v>
      </c>
      <c r="DD46" s="2">
        <f t="shared" si="187"/>
        <v>0</v>
      </c>
      <c r="DE46" s="2">
        <f t="shared" si="187"/>
        <v>0</v>
      </c>
      <c r="DF46" s="2">
        <f t="shared" si="187"/>
        <v>0</v>
      </c>
      <c r="DG46" s="2">
        <f t="shared" si="187"/>
        <v>0</v>
      </c>
      <c r="DH46" s="2">
        <f t="shared" ref="DH46:EF46" si="188">-SUM(DH22:DH23)</f>
        <v>0</v>
      </c>
      <c r="DI46" s="2">
        <f t="shared" si="188"/>
        <v>0</v>
      </c>
      <c r="DJ46" s="2">
        <f t="shared" si="188"/>
        <v>0</v>
      </c>
      <c r="DK46" s="2">
        <f t="shared" si="188"/>
        <v>0</v>
      </c>
      <c r="DL46" s="2">
        <f t="shared" si="188"/>
        <v>0</v>
      </c>
      <c r="DM46" s="2">
        <f t="shared" si="188"/>
        <v>0</v>
      </c>
      <c r="DN46" s="2">
        <f t="shared" si="188"/>
        <v>0</v>
      </c>
      <c r="DO46" s="2">
        <f t="shared" si="188"/>
        <v>0</v>
      </c>
      <c r="DP46" s="2">
        <f t="shared" si="188"/>
        <v>0</v>
      </c>
      <c r="DQ46" s="2">
        <f t="shared" si="188"/>
        <v>0</v>
      </c>
      <c r="DR46" s="2">
        <f t="shared" si="188"/>
        <v>0</v>
      </c>
      <c r="DS46" s="2">
        <f t="shared" si="188"/>
        <v>0</v>
      </c>
      <c r="DT46" s="2">
        <f t="shared" si="188"/>
        <v>0</v>
      </c>
      <c r="DU46" s="2">
        <f t="shared" si="188"/>
        <v>0</v>
      </c>
      <c r="DV46" s="2">
        <f t="shared" si="188"/>
        <v>0</v>
      </c>
      <c r="DW46" s="2">
        <f t="shared" si="188"/>
        <v>0</v>
      </c>
      <c r="DX46" s="2">
        <f t="shared" si="188"/>
        <v>0</v>
      </c>
      <c r="DY46" s="2">
        <f t="shared" si="188"/>
        <v>0</v>
      </c>
      <c r="DZ46" s="2">
        <f t="shared" si="188"/>
        <v>0</v>
      </c>
      <c r="EA46" s="2">
        <f t="shared" si="188"/>
        <v>0</v>
      </c>
      <c r="EB46" s="2">
        <f t="shared" si="188"/>
        <v>0</v>
      </c>
      <c r="EC46" s="2">
        <f t="shared" si="188"/>
        <v>0</v>
      </c>
      <c r="ED46" s="2">
        <f t="shared" si="188"/>
        <v>0</v>
      </c>
      <c r="EE46" s="2">
        <f t="shared" si="188"/>
        <v>0</v>
      </c>
      <c r="EF46" s="2">
        <f t="shared" si="188"/>
        <v>0</v>
      </c>
      <c r="EG46" s="10"/>
    </row>
    <row r="47" spans="1:137" x14ac:dyDescent="0.25">
      <c r="A47" s="2"/>
      <c r="B47" s="4" t="s">
        <v>40</v>
      </c>
      <c r="C47" s="4"/>
      <c r="D47" s="26">
        <v>0.05</v>
      </c>
      <c r="E47" s="4"/>
      <c r="F47" s="2"/>
      <c r="G47" s="2"/>
      <c r="H47" s="2"/>
      <c r="I47" s="2"/>
      <c r="J47" s="2"/>
      <c r="K47" s="10"/>
      <c r="L47" s="2"/>
      <c r="M47" s="2"/>
      <c r="N47" s="10"/>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10"/>
    </row>
    <row r="48" spans="1:137" ht="18.75" x14ac:dyDescent="0.3">
      <c r="A48" s="2"/>
      <c r="B48" s="4" t="s">
        <v>41</v>
      </c>
      <c r="C48" s="4"/>
      <c r="D48" s="4">
        <f>D46*E41</f>
        <v>36300000</v>
      </c>
      <c r="E48" s="4"/>
      <c r="F48" s="2"/>
      <c r="G48" s="11" t="s">
        <v>27</v>
      </c>
      <c r="H48" s="2"/>
      <c r="I48" s="2"/>
      <c r="J48" s="2"/>
      <c r="K48" s="10"/>
      <c r="L48" s="2"/>
      <c r="M48" s="12" t="s">
        <v>62</v>
      </c>
      <c r="N48" s="10"/>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10"/>
    </row>
    <row r="49" spans="1:137" x14ac:dyDescent="0.25">
      <c r="A49" s="2"/>
      <c r="B49" s="4" t="s">
        <v>72</v>
      </c>
      <c r="C49" s="4"/>
      <c r="D49" s="4">
        <f>MAX(P72:EF72)</f>
        <v>37286478.650052436</v>
      </c>
      <c r="E49" s="4"/>
      <c r="F49" s="2"/>
      <c r="G49" s="2"/>
      <c r="H49" s="2"/>
      <c r="I49" s="2"/>
      <c r="J49" s="2"/>
      <c r="K49" s="10"/>
      <c r="L49" s="2"/>
      <c r="M49" s="2" t="s">
        <v>57</v>
      </c>
      <c r="N49" s="10"/>
      <c r="O49" s="2"/>
      <c r="P49" s="2">
        <f>E41-D48-D55-D62</f>
        <v>12100000</v>
      </c>
      <c r="Q49" s="2">
        <f>P51</f>
        <v>12100000</v>
      </c>
      <c r="R49" s="2">
        <f t="shared" ref="R49:CC49" si="189">Q51</f>
        <v>12100000</v>
      </c>
      <c r="S49" s="2">
        <f t="shared" si="189"/>
        <v>11949524.553556517</v>
      </c>
      <c r="T49" s="2">
        <f t="shared" si="189"/>
        <v>11586454.982062845</v>
      </c>
      <c r="U49" s="2">
        <f t="shared" si="189"/>
        <v>10801780.921290832</v>
      </c>
      <c r="V49" s="2">
        <f t="shared" si="189"/>
        <v>9282746.5085228346</v>
      </c>
      <c r="W49" s="2">
        <f t="shared" si="189"/>
        <v>6648672.565150464</v>
      </c>
      <c r="X49" s="2">
        <f t="shared" si="189"/>
        <v>2557262.522987308</v>
      </c>
      <c r="Y49" s="2">
        <f t="shared" si="189"/>
        <v>0</v>
      </c>
      <c r="Z49" s="2">
        <f t="shared" si="189"/>
        <v>0</v>
      </c>
      <c r="AA49" s="2">
        <f t="shared" si="189"/>
        <v>0</v>
      </c>
      <c r="AB49" s="2">
        <f t="shared" si="189"/>
        <v>0</v>
      </c>
      <c r="AC49" s="2">
        <f t="shared" si="189"/>
        <v>0</v>
      </c>
      <c r="AD49" s="2">
        <f t="shared" si="189"/>
        <v>0</v>
      </c>
      <c r="AE49" s="2">
        <f t="shared" si="189"/>
        <v>0</v>
      </c>
      <c r="AF49" s="2">
        <f t="shared" si="189"/>
        <v>0</v>
      </c>
      <c r="AG49" s="2">
        <f t="shared" si="189"/>
        <v>0</v>
      </c>
      <c r="AH49" s="2">
        <f t="shared" si="189"/>
        <v>0</v>
      </c>
      <c r="AI49" s="2">
        <f t="shared" si="189"/>
        <v>0</v>
      </c>
      <c r="AJ49" s="2">
        <f t="shared" si="189"/>
        <v>0</v>
      </c>
      <c r="AK49" s="2">
        <f t="shared" si="189"/>
        <v>0</v>
      </c>
      <c r="AL49" s="2">
        <f t="shared" si="189"/>
        <v>0</v>
      </c>
      <c r="AM49" s="2">
        <f t="shared" si="189"/>
        <v>0</v>
      </c>
      <c r="AN49" s="2">
        <f t="shared" si="189"/>
        <v>0</v>
      </c>
      <c r="AO49" s="2">
        <f t="shared" si="189"/>
        <v>0</v>
      </c>
      <c r="AP49" s="2">
        <f t="shared" si="189"/>
        <v>0</v>
      </c>
      <c r="AQ49" s="2">
        <f t="shared" si="189"/>
        <v>0</v>
      </c>
      <c r="AR49" s="2">
        <f t="shared" si="189"/>
        <v>0</v>
      </c>
      <c r="AS49" s="2">
        <f t="shared" si="189"/>
        <v>0</v>
      </c>
      <c r="AT49" s="2">
        <f t="shared" si="189"/>
        <v>0</v>
      </c>
      <c r="AU49" s="2">
        <f t="shared" si="189"/>
        <v>0</v>
      </c>
      <c r="AV49" s="2">
        <f t="shared" si="189"/>
        <v>0</v>
      </c>
      <c r="AW49" s="2">
        <f t="shared" si="189"/>
        <v>0</v>
      </c>
      <c r="AX49" s="2">
        <f t="shared" si="189"/>
        <v>0</v>
      </c>
      <c r="AY49" s="2">
        <f t="shared" si="189"/>
        <v>0</v>
      </c>
      <c r="AZ49" s="2">
        <f t="shared" si="189"/>
        <v>0</v>
      </c>
      <c r="BA49" s="2">
        <f t="shared" si="189"/>
        <v>0</v>
      </c>
      <c r="BB49" s="2">
        <f t="shared" si="189"/>
        <v>0</v>
      </c>
      <c r="BC49" s="2">
        <f t="shared" si="189"/>
        <v>0</v>
      </c>
      <c r="BD49" s="2">
        <f t="shared" si="189"/>
        <v>0</v>
      </c>
      <c r="BE49" s="2">
        <f t="shared" si="189"/>
        <v>0</v>
      </c>
      <c r="BF49" s="2">
        <f t="shared" si="189"/>
        <v>0</v>
      </c>
      <c r="BG49" s="2">
        <f t="shared" si="189"/>
        <v>0</v>
      </c>
      <c r="BH49" s="2">
        <f t="shared" si="189"/>
        <v>0</v>
      </c>
      <c r="BI49" s="2">
        <f t="shared" si="189"/>
        <v>0</v>
      </c>
      <c r="BJ49" s="2">
        <f t="shared" si="189"/>
        <v>0</v>
      </c>
      <c r="BK49" s="2">
        <f t="shared" si="189"/>
        <v>0</v>
      </c>
      <c r="BL49" s="2">
        <f t="shared" si="189"/>
        <v>0</v>
      </c>
      <c r="BM49" s="2">
        <f t="shared" si="189"/>
        <v>0</v>
      </c>
      <c r="BN49" s="2">
        <f t="shared" si="189"/>
        <v>0</v>
      </c>
      <c r="BO49" s="2">
        <f t="shared" si="189"/>
        <v>0</v>
      </c>
      <c r="BP49" s="2">
        <f t="shared" si="189"/>
        <v>0</v>
      </c>
      <c r="BQ49" s="2">
        <f t="shared" si="189"/>
        <v>0</v>
      </c>
      <c r="BR49" s="2">
        <f t="shared" si="189"/>
        <v>0</v>
      </c>
      <c r="BS49" s="2">
        <f t="shared" si="189"/>
        <v>0</v>
      </c>
      <c r="BT49" s="2">
        <f t="shared" si="189"/>
        <v>0</v>
      </c>
      <c r="BU49" s="2">
        <f t="shared" si="189"/>
        <v>0</v>
      </c>
      <c r="BV49" s="2">
        <f t="shared" si="189"/>
        <v>0</v>
      </c>
      <c r="BW49" s="2">
        <f t="shared" si="189"/>
        <v>0</v>
      </c>
      <c r="BX49" s="2">
        <f t="shared" si="189"/>
        <v>0</v>
      </c>
      <c r="BY49" s="2">
        <f t="shared" si="189"/>
        <v>0</v>
      </c>
      <c r="BZ49" s="2">
        <f t="shared" si="189"/>
        <v>0</v>
      </c>
      <c r="CA49" s="2">
        <f t="shared" si="189"/>
        <v>0</v>
      </c>
      <c r="CB49" s="2">
        <f t="shared" si="189"/>
        <v>0</v>
      </c>
      <c r="CC49" s="2">
        <f t="shared" si="189"/>
        <v>0</v>
      </c>
      <c r="CD49" s="2">
        <f t="shared" ref="CD49:EF49" si="190">CC51</f>
        <v>0</v>
      </c>
      <c r="CE49" s="2">
        <f t="shared" si="190"/>
        <v>0</v>
      </c>
      <c r="CF49" s="2">
        <f t="shared" si="190"/>
        <v>0</v>
      </c>
      <c r="CG49" s="2">
        <f t="shared" si="190"/>
        <v>0</v>
      </c>
      <c r="CH49" s="2">
        <f t="shared" si="190"/>
        <v>0</v>
      </c>
      <c r="CI49" s="2">
        <f t="shared" si="190"/>
        <v>0</v>
      </c>
      <c r="CJ49" s="2">
        <f t="shared" si="190"/>
        <v>0</v>
      </c>
      <c r="CK49" s="2">
        <f t="shared" si="190"/>
        <v>0</v>
      </c>
      <c r="CL49" s="2">
        <f t="shared" si="190"/>
        <v>0</v>
      </c>
      <c r="CM49" s="2">
        <f t="shared" si="190"/>
        <v>0</v>
      </c>
      <c r="CN49" s="2">
        <f t="shared" si="190"/>
        <v>0</v>
      </c>
      <c r="CO49" s="2">
        <f t="shared" si="190"/>
        <v>0</v>
      </c>
      <c r="CP49" s="2">
        <f t="shared" si="190"/>
        <v>0</v>
      </c>
      <c r="CQ49" s="2">
        <f t="shared" si="190"/>
        <v>0</v>
      </c>
      <c r="CR49" s="2">
        <f t="shared" si="190"/>
        <v>0</v>
      </c>
      <c r="CS49" s="2">
        <f t="shared" si="190"/>
        <v>0</v>
      </c>
      <c r="CT49" s="2">
        <f t="shared" si="190"/>
        <v>0</v>
      </c>
      <c r="CU49" s="2">
        <f t="shared" si="190"/>
        <v>0</v>
      </c>
      <c r="CV49" s="2">
        <f t="shared" si="190"/>
        <v>0</v>
      </c>
      <c r="CW49" s="2">
        <f t="shared" si="190"/>
        <v>0</v>
      </c>
      <c r="CX49" s="2">
        <f t="shared" si="190"/>
        <v>0</v>
      </c>
      <c r="CY49" s="2">
        <f t="shared" si="190"/>
        <v>0</v>
      </c>
      <c r="CZ49" s="2">
        <f t="shared" si="190"/>
        <v>0</v>
      </c>
      <c r="DA49" s="2">
        <f t="shared" si="190"/>
        <v>0</v>
      </c>
      <c r="DB49" s="2">
        <f t="shared" si="190"/>
        <v>0</v>
      </c>
      <c r="DC49" s="2">
        <f t="shared" si="190"/>
        <v>0</v>
      </c>
      <c r="DD49" s="2">
        <f t="shared" si="190"/>
        <v>0</v>
      </c>
      <c r="DE49" s="2">
        <f t="shared" si="190"/>
        <v>0</v>
      </c>
      <c r="DF49" s="2">
        <f t="shared" si="190"/>
        <v>0</v>
      </c>
      <c r="DG49" s="2">
        <f t="shared" si="190"/>
        <v>0</v>
      </c>
      <c r="DH49" s="2">
        <f t="shared" si="190"/>
        <v>0</v>
      </c>
      <c r="DI49" s="2">
        <f t="shared" si="190"/>
        <v>0</v>
      </c>
      <c r="DJ49" s="2">
        <f t="shared" si="190"/>
        <v>0</v>
      </c>
      <c r="DK49" s="2">
        <f t="shared" si="190"/>
        <v>0</v>
      </c>
      <c r="DL49" s="2">
        <f t="shared" si="190"/>
        <v>0</v>
      </c>
      <c r="DM49" s="2">
        <f t="shared" si="190"/>
        <v>0</v>
      </c>
      <c r="DN49" s="2">
        <f t="shared" si="190"/>
        <v>0</v>
      </c>
      <c r="DO49" s="2">
        <f t="shared" si="190"/>
        <v>0</v>
      </c>
      <c r="DP49" s="2">
        <f t="shared" si="190"/>
        <v>0</v>
      </c>
      <c r="DQ49" s="2">
        <f t="shared" si="190"/>
        <v>0</v>
      </c>
      <c r="DR49" s="2">
        <f t="shared" si="190"/>
        <v>0</v>
      </c>
      <c r="DS49" s="2">
        <f t="shared" si="190"/>
        <v>0</v>
      </c>
      <c r="DT49" s="2">
        <f t="shared" si="190"/>
        <v>0</v>
      </c>
      <c r="DU49" s="2">
        <f t="shared" si="190"/>
        <v>0</v>
      </c>
      <c r="DV49" s="2">
        <f t="shared" si="190"/>
        <v>0</v>
      </c>
      <c r="DW49" s="2">
        <f t="shared" si="190"/>
        <v>0</v>
      </c>
      <c r="DX49" s="2">
        <f t="shared" si="190"/>
        <v>0</v>
      </c>
      <c r="DY49" s="2">
        <f t="shared" si="190"/>
        <v>0</v>
      </c>
      <c r="DZ49" s="2">
        <f t="shared" si="190"/>
        <v>0</v>
      </c>
      <c r="EA49" s="2">
        <f t="shared" si="190"/>
        <v>0</v>
      </c>
      <c r="EB49" s="2">
        <f t="shared" si="190"/>
        <v>0</v>
      </c>
      <c r="EC49" s="2">
        <f t="shared" si="190"/>
        <v>0</v>
      </c>
      <c r="ED49" s="2">
        <f t="shared" si="190"/>
        <v>0</v>
      </c>
      <c r="EE49" s="2">
        <f t="shared" si="190"/>
        <v>0</v>
      </c>
      <c r="EF49" s="2">
        <f t="shared" si="190"/>
        <v>0</v>
      </c>
      <c r="EG49" s="10"/>
    </row>
    <row r="50" spans="1:137" x14ac:dyDescent="0.25">
      <c r="A50" s="2"/>
      <c r="B50" s="4" t="s">
        <v>73</v>
      </c>
      <c r="C50" s="4"/>
      <c r="D50" s="4"/>
      <c r="E50" s="22">
        <f>N73</f>
        <v>1138388.3795291204</v>
      </c>
      <c r="F50" s="2"/>
      <c r="G50" s="12" t="s">
        <v>53</v>
      </c>
      <c r="H50" s="35">
        <f>EDATE(D30,H33*12)</f>
        <v>46631</v>
      </c>
      <c r="I50" s="2"/>
      <c r="J50" s="2"/>
      <c r="K50" s="10"/>
      <c r="L50" s="2"/>
      <c r="M50" s="2" t="s">
        <v>63</v>
      </c>
      <c r="N50" s="10"/>
      <c r="O50" s="2"/>
      <c r="P50" s="2">
        <f>MIN(P49,P46)</f>
        <v>0</v>
      </c>
      <c r="Q50" s="2">
        <f>MIN(Q49,Q46)</f>
        <v>0</v>
      </c>
      <c r="R50" s="2">
        <f t="shared" ref="R50:CC50" si="191">MIN(R49,R46)</f>
        <v>150475.44644348379</v>
      </c>
      <c r="S50" s="2">
        <f t="shared" si="191"/>
        <v>363069.57149367203</v>
      </c>
      <c r="T50" s="2">
        <f t="shared" si="191"/>
        <v>784674.06077201292</v>
      </c>
      <c r="U50" s="2">
        <f t="shared" si="191"/>
        <v>1519034.4127679961</v>
      </c>
      <c r="V50" s="2">
        <f t="shared" si="191"/>
        <v>2634073.9433723707</v>
      </c>
      <c r="W50" s="2">
        <f t="shared" si="191"/>
        <v>4091410.042163156</v>
      </c>
      <c r="X50" s="2">
        <f t="shared" si="191"/>
        <v>2557262.522987308</v>
      </c>
      <c r="Y50" s="2">
        <f t="shared" si="191"/>
        <v>0</v>
      </c>
      <c r="Z50" s="2">
        <f t="shared" si="191"/>
        <v>0</v>
      </c>
      <c r="AA50" s="2">
        <f t="shared" si="191"/>
        <v>0</v>
      </c>
      <c r="AB50" s="2">
        <f t="shared" si="191"/>
        <v>0</v>
      </c>
      <c r="AC50" s="2">
        <f t="shared" si="191"/>
        <v>0</v>
      </c>
      <c r="AD50" s="2">
        <f t="shared" si="191"/>
        <v>0</v>
      </c>
      <c r="AE50" s="2">
        <f t="shared" si="191"/>
        <v>0</v>
      </c>
      <c r="AF50" s="2">
        <f t="shared" si="191"/>
        <v>0</v>
      </c>
      <c r="AG50" s="2">
        <f t="shared" si="191"/>
        <v>0</v>
      </c>
      <c r="AH50" s="2">
        <f t="shared" si="191"/>
        <v>0</v>
      </c>
      <c r="AI50" s="2">
        <f t="shared" si="191"/>
        <v>0</v>
      </c>
      <c r="AJ50" s="2">
        <f t="shared" si="191"/>
        <v>0</v>
      </c>
      <c r="AK50" s="2">
        <f t="shared" si="191"/>
        <v>0</v>
      </c>
      <c r="AL50" s="2">
        <f t="shared" si="191"/>
        <v>0</v>
      </c>
      <c r="AM50" s="2">
        <f t="shared" si="191"/>
        <v>0</v>
      </c>
      <c r="AN50" s="2">
        <f t="shared" si="191"/>
        <v>0</v>
      </c>
      <c r="AO50" s="2">
        <f t="shared" si="191"/>
        <v>0</v>
      </c>
      <c r="AP50" s="2">
        <f t="shared" si="191"/>
        <v>0</v>
      </c>
      <c r="AQ50" s="2">
        <f t="shared" si="191"/>
        <v>0</v>
      </c>
      <c r="AR50" s="2">
        <f t="shared" si="191"/>
        <v>0</v>
      </c>
      <c r="AS50" s="2">
        <f t="shared" si="191"/>
        <v>0</v>
      </c>
      <c r="AT50" s="2">
        <f t="shared" si="191"/>
        <v>0</v>
      </c>
      <c r="AU50" s="2">
        <f t="shared" si="191"/>
        <v>0</v>
      </c>
      <c r="AV50" s="2">
        <f t="shared" si="191"/>
        <v>0</v>
      </c>
      <c r="AW50" s="2">
        <f t="shared" si="191"/>
        <v>0</v>
      </c>
      <c r="AX50" s="2">
        <f t="shared" si="191"/>
        <v>0</v>
      </c>
      <c r="AY50" s="2">
        <f t="shared" si="191"/>
        <v>0</v>
      </c>
      <c r="AZ50" s="2">
        <f t="shared" si="191"/>
        <v>0</v>
      </c>
      <c r="BA50" s="2">
        <f t="shared" si="191"/>
        <v>0</v>
      </c>
      <c r="BB50" s="2">
        <f t="shared" si="191"/>
        <v>0</v>
      </c>
      <c r="BC50" s="2">
        <f t="shared" si="191"/>
        <v>0</v>
      </c>
      <c r="BD50" s="2">
        <f t="shared" si="191"/>
        <v>0</v>
      </c>
      <c r="BE50" s="2">
        <f t="shared" si="191"/>
        <v>0</v>
      </c>
      <c r="BF50" s="2">
        <f t="shared" si="191"/>
        <v>0</v>
      </c>
      <c r="BG50" s="2">
        <f t="shared" si="191"/>
        <v>0</v>
      </c>
      <c r="BH50" s="2">
        <f t="shared" si="191"/>
        <v>0</v>
      </c>
      <c r="BI50" s="2">
        <f t="shared" si="191"/>
        <v>0</v>
      </c>
      <c r="BJ50" s="2">
        <f t="shared" si="191"/>
        <v>0</v>
      </c>
      <c r="BK50" s="2">
        <f t="shared" si="191"/>
        <v>0</v>
      </c>
      <c r="BL50" s="2">
        <f t="shared" si="191"/>
        <v>0</v>
      </c>
      <c r="BM50" s="2">
        <f t="shared" si="191"/>
        <v>0</v>
      </c>
      <c r="BN50" s="2">
        <f t="shared" si="191"/>
        <v>0</v>
      </c>
      <c r="BO50" s="2">
        <f t="shared" si="191"/>
        <v>0</v>
      </c>
      <c r="BP50" s="2">
        <f t="shared" si="191"/>
        <v>0</v>
      </c>
      <c r="BQ50" s="2">
        <f t="shared" si="191"/>
        <v>0</v>
      </c>
      <c r="BR50" s="2">
        <f t="shared" si="191"/>
        <v>0</v>
      </c>
      <c r="BS50" s="2">
        <f t="shared" si="191"/>
        <v>0</v>
      </c>
      <c r="BT50" s="2">
        <f t="shared" si="191"/>
        <v>0</v>
      </c>
      <c r="BU50" s="2">
        <f t="shared" si="191"/>
        <v>0</v>
      </c>
      <c r="BV50" s="2">
        <f t="shared" si="191"/>
        <v>0</v>
      </c>
      <c r="BW50" s="2">
        <f t="shared" si="191"/>
        <v>0</v>
      </c>
      <c r="BX50" s="2">
        <f t="shared" si="191"/>
        <v>0</v>
      </c>
      <c r="BY50" s="2">
        <f t="shared" si="191"/>
        <v>0</v>
      </c>
      <c r="BZ50" s="2">
        <f t="shared" si="191"/>
        <v>0</v>
      </c>
      <c r="CA50" s="2">
        <f t="shared" si="191"/>
        <v>0</v>
      </c>
      <c r="CB50" s="2">
        <f t="shared" si="191"/>
        <v>0</v>
      </c>
      <c r="CC50" s="2">
        <f t="shared" si="191"/>
        <v>0</v>
      </c>
      <c r="CD50" s="2">
        <f t="shared" ref="CD50:EF50" si="192">MIN(CD49,CD46)</f>
        <v>0</v>
      </c>
      <c r="CE50" s="2">
        <f t="shared" si="192"/>
        <v>0</v>
      </c>
      <c r="CF50" s="2">
        <f t="shared" si="192"/>
        <v>0</v>
      </c>
      <c r="CG50" s="2">
        <f t="shared" si="192"/>
        <v>0</v>
      </c>
      <c r="CH50" s="2">
        <f t="shared" si="192"/>
        <v>0</v>
      </c>
      <c r="CI50" s="2">
        <f t="shared" si="192"/>
        <v>0</v>
      </c>
      <c r="CJ50" s="2">
        <f t="shared" si="192"/>
        <v>0</v>
      </c>
      <c r="CK50" s="2">
        <f t="shared" si="192"/>
        <v>0</v>
      </c>
      <c r="CL50" s="2">
        <f t="shared" si="192"/>
        <v>0</v>
      </c>
      <c r="CM50" s="2">
        <f t="shared" si="192"/>
        <v>0</v>
      </c>
      <c r="CN50" s="2">
        <f t="shared" si="192"/>
        <v>0</v>
      </c>
      <c r="CO50" s="2">
        <f t="shared" si="192"/>
        <v>0</v>
      </c>
      <c r="CP50" s="2">
        <f t="shared" si="192"/>
        <v>0</v>
      </c>
      <c r="CQ50" s="2">
        <f t="shared" si="192"/>
        <v>0</v>
      </c>
      <c r="CR50" s="2">
        <f t="shared" si="192"/>
        <v>0</v>
      </c>
      <c r="CS50" s="2">
        <f t="shared" si="192"/>
        <v>0</v>
      </c>
      <c r="CT50" s="2">
        <f t="shared" si="192"/>
        <v>0</v>
      </c>
      <c r="CU50" s="2">
        <f t="shared" si="192"/>
        <v>0</v>
      </c>
      <c r="CV50" s="2">
        <f t="shared" si="192"/>
        <v>0</v>
      </c>
      <c r="CW50" s="2">
        <f t="shared" si="192"/>
        <v>0</v>
      </c>
      <c r="CX50" s="2">
        <f t="shared" si="192"/>
        <v>0</v>
      </c>
      <c r="CY50" s="2">
        <f t="shared" si="192"/>
        <v>0</v>
      </c>
      <c r="CZ50" s="2">
        <f t="shared" si="192"/>
        <v>0</v>
      </c>
      <c r="DA50" s="2">
        <f t="shared" si="192"/>
        <v>0</v>
      </c>
      <c r="DB50" s="2">
        <f t="shared" si="192"/>
        <v>0</v>
      </c>
      <c r="DC50" s="2">
        <f t="shared" si="192"/>
        <v>0</v>
      </c>
      <c r="DD50" s="2">
        <f t="shared" si="192"/>
        <v>0</v>
      </c>
      <c r="DE50" s="2">
        <f t="shared" si="192"/>
        <v>0</v>
      </c>
      <c r="DF50" s="2">
        <f t="shared" si="192"/>
        <v>0</v>
      </c>
      <c r="DG50" s="2">
        <f t="shared" si="192"/>
        <v>0</v>
      </c>
      <c r="DH50" s="2">
        <f t="shared" si="192"/>
        <v>0</v>
      </c>
      <c r="DI50" s="2">
        <f t="shared" si="192"/>
        <v>0</v>
      </c>
      <c r="DJ50" s="2">
        <f t="shared" si="192"/>
        <v>0</v>
      </c>
      <c r="DK50" s="2">
        <f t="shared" si="192"/>
        <v>0</v>
      </c>
      <c r="DL50" s="2">
        <f t="shared" si="192"/>
        <v>0</v>
      </c>
      <c r="DM50" s="2">
        <f t="shared" si="192"/>
        <v>0</v>
      </c>
      <c r="DN50" s="2">
        <f t="shared" si="192"/>
        <v>0</v>
      </c>
      <c r="DO50" s="2">
        <f t="shared" si="192"/>
        <v>0</v>
      </c>
      <c r="DP50" s="2">
        <f t="shared" si="192"/>
        <v>0</v>
      </c>
      <c r="DQ50" s="2">
        <f t="shared" si="192"/>
        <v>0</v>
      </c>
      <c r="DR50" s="2">
        <f t="shared" si="192"/>
        <v>0</v>
      </c>
      <c r="DS50" s="2">
        <f t="shared" si="192"/>
        <v>0</v>
      </c>
      <c r="DT50" s="2">
        <f t="shared" si="192"/>
        <v>0</v>
      </c>
      <c r="DU50" s="2">
        <f t="shared" si="192"/>
        <v>0</v>
      </c>
      <c r="DV50" s="2">
        <f t="shared" si="192"/>
        <v>0</v>
      </c>
      <c r="DW50" s="2">
        <f t="shared" si="192"/>
        <v>0</v>
      </c>
      <c r="DX50" s="2">
        <f t="shared" si="192"/>
        <v>0</v>
      </c>
      <c r="DY50" s="2">
        <f t="shared" si="192"/>
        <v>0</v>
      </c>
      <c r="DZ50" s="2">
        <f t="shared" si="192"/>
        <v>0</v>
      </c>
      <c r="EA50" s="2">
        <f t="shared" si="192"/>
        <v>0</v>
      </c>
      <c r="EB50" s="2">
        <f t="shared" si="192"/>
        <v>0</v>
      </c>
      <c r="EC50" s="2">
        <f t="shared" si="192"/>
        <v>0</v>
      </c>
      <c r="ED50" s="2">
        <f t="shared" si="192"/>
        <v>0</v>
      </c>
      <c r="EE50" s="2">
        <f t="shared" si="192"/>
        <v>0</v>
      </c>
      <c r="EF50" s="2">
        <f t="shared" si="192"/>
        <v>0</v>
      </c>
      <c r="EG50" s="10"/>
    </row>
    <row r="51" spans="1:137" x14ac:dyDescent="0.25">
      <c r="A51" s="2"/>
      <c r="B51" s="2"/>
      <c r="C51" s="2"/>
      <c r="D51" s="2"/>
      <c r="E51" s="22"/>
      <c r="F51" s="2"/>
      <c r="G51" s="2" t="s">
        <v>89</v>
      </c>
      <c r="H51" s="2"/>
      <c r="I51" s="2">
        <f>(H19="Sale on PC")*(J16*H21)</f>
        <v>0</v>
      </c>
      <c r="J51" s="2"/>
      <c r="K51" s="10"/>
      <c r="L51" s="2"/>
      <c r="M51" s="2" t="s">
        <v>64</v>
      </c>
      <c r="N51" s="10"/>
      <c r="O51" s="2"/>
      <c r="P51" s="2">
        <f>P49-P50</f>
        <v>12100000</v>
      </c>
      <c r="Q51" s="2">
        <f>Q49-Q50</f>
        <v>12100000</v>
      </c>
      <c r="R51" s="2">
        <f t="shared" ref="R51:CC51" si="193">R49-R50</f>
        <v>11949524.553556517</v>
      </c>
      <c r="S51" s="2">
        <f t="shared" si="193"/>
        <v>11586454.982062845</v>
      </c>
      <c r="T51" s="2">
        <f t="shared" si="193"/>
        <v>10801780.921290832</v>
      </c>
      <c r="U51" s="2">
        <f t="shared" si="193"/>
        <v>9282746.5085228346</v>
      </c>
      <c r="V51" s="2">
        <f t="shared" si="193"/>
        <v>6648672.565150464</v>
      </c>
      <c r="W51" s="2">
        <f t="shared" si="193"/>
        <v>2557262.522987308</v>
      </c>
      <c r="X51" s="2">
        <f t="shared" si="193"/>
        <v>0</v>
      </c>
      <c r="Y51" s="2">
        <f t="shared" si="193"/>
        <v>0</v>
      </c>
      <c r="Z51" s="2">
        <f t="shared" si="193"/>
        <v>0</v>
      </c>
      <c r="AA51" s="2">
        <f t="shared" si="193"/>
        <v>0</v>
      </c>
      <c r="AB51" s="2">
        <f t="shared" si="193"/>
        <v>0</v>
      </c>
      <c r="AC51" s="2">
        <f t="shared" si="193"/>
        <v>0</v>
      </c>
      <c r="AD51" s="2">
        <f t="shared" si="193"/>
        <v>0</v>
      </c>
      <c r="AE51" s="2">
        <f t="shared" si="193"/>
        <v>0</v>
      </c>
      <c r="AF51" s="2">
        <f t="shared" si="193"/>
        <v>0</v>
      </c>
      <c r="AG51" s="2">
        <f t="shared" si="193"/>
        <v>0</v>
      </c>
      <c r="AH51" s="2">
        <f t="shared" si="193"/>
        <v>0</v>
      </c>
      <c r="AI51" s="2">
        <f t="shared" si="193"/>
        <v>0</v>
      </c>
      <c r="AJ51" s="2">
        <f t="shared" si="193"/>
        <v>0</v>
      </c>
      <c r="AK51" s="2">
        <f t="shared" si="193"/>
        <v>0</v>
      </c>
      <c r="AL51" s="2">
        <f t="shared" si="193"/>
        <v>0</v>
      </c>
      <c r="AM51" s="2">
        <f t="shared" si="193"/>
        <v>0</v>
      </c>
      <c r="AN51" s="2">
        <f t="shared" si="193"/>
        <v>0</v>
      </c>
      <c r="AO51" s="2">
        <f t="shared" si="193"/>
        <v>0</v>
      </c>
      <c r="AP51" s="2">
        <f t="shared" si="193"/>
        <v>0</v>
      </c>
      <c r="AQ51" s="2">
        <f t="shared" si="193"/>
        <v>0</v>
      </c>
      <c r="AR51" s="2">
        <f t="shared" si="193"/>
        <v>0</v>
      </c>
      <c r="AS51" s="2">
        <f t="shared" si="193"/>
        <v>0</v>
      </c>
      <c r="AT51" s="2">
        <f t="shared" si="193"/>
        <v>0</v>
      </c>
      <c r="AU51" s="2">
        <f t="shared" si="193"/>
        <v>0</v>
      </c>
      <c r="AV51" s="2">
        <f t="shared" si="193"/>
        <v>0</v>
      </c>
      <c r="AW51" s="2">
        <f t="shared" si="193"/>
        <v>0</v>
      </c>
      <c r="AX51" s="2">
        <f t="shared" si="193"/>
        <v>0</v>
      </c>
      <c r="AY51" s="2">
        <f t="shared" si="193"/>
        <v>0</v>
      </c>
      <c r="AZ51" s="2">
        <f t="shared" si="193"/>
        <v>0</v>
      </c>
      <c r="BA51" s="2">
        <f t="shared" si="193"/>
        <v>0</v>
      </c>
      <c r="BB51" s="2">
        <f t="shared" si="193"/>
        <v>0</v>
      </c>
      <c r="BC51" s="2">
        <f t="shared" si="193"/>
        <v>0</v>
      </c>
      <c r="BD51" s="2">
        <f t="shared" si="193"/>
        <v>0</v>
      </c>
      <c r="BE51" s="2">
        <f t="shared" si="193"/>
        <v>0</v>
      </c>
      <c r="BF51" s="2">
        <f t="shared" si="193"/>
        <v>0</v>
      </c>
      <c r="BG51" s="2">
        <f t="shared" si="193"/>
        <v>0</v>
      </c>
      <c r="BH51" s="2">
        <f t="shared" si="193"/>
        <v>0</v>
      </c>
      <c r="BI51" s="2">
        <f t="shared" si="193"/>
        <v>0</v>
      </c>
      <c r="BJ51" s="2">
        <f t="shared" si="193"/>
        <v>0</v>
      </c>
      <c r="BK51" s="2">
        <f t="shared" si="193"/>
        <v>0</v>
      </c>
      <c r="BL51" s="2">
        <f t="shared" si="193"/>
        <v>0</v>
      </c>
      <c r="BM51" s="2">
        <f t="shared" si="193"/>
        <v>0</v>
      </c>
      <c r="BN51" s="2">
        <f t="shared" si="193"/>
        <v>0</v>
      </c>
      <c r="BO51" s="2">
        <f t="shared" si="193"/>
        <v>0</v>
      </c>
      <c r="BP51" s="2">
        <f t="shared" si="193"/>
        <v>0</v>
      </c>
      <c r="BQ51" s="2">
        <f t="shared" si="193"/>
        <v>0</v>
      </c>
      <c r="BR51" s="2">
        <f t="shared" si="193"/>
        <v>0</v>
      </c>
      <c r="BS51" s="2">
        <f t="shared" si="193"/>
        <v>0</v>
      </c>
      <c r="BT51" s="2">
        <f t="shared" si="193"/>
        <v>0</v>
      </c>
      <c r="BU51" s="2">
        <f t="shared" si="193"/>
        <v>0</v>
      </c>
      <c r="BV51" s="2">
        <f t="shared" si="193"/>
        <v>0</v>
      </c>
      <c r="BW51" s="2">
        <f t="shared" si="193"/>
        <v>0</v>
      </c>
      <c r="BX51" s="2">
        <f t="shared" si="193"/>
        <v>0</v>
      </c>
      <c r="BY51" s="2">
        <f t="shared" si="193"/>
        <v>0</v>
      </c>
      <c r="BZ51" s="2">
        <f t="shared" si="193"/>
        <v>0</v>
      </c>
      <c r="CA51" s="2">
        <f t="shared" si="193"/>
        <v>0</v>
      </c>
      <c r="CB51" s="2">
        <f t="shared" si="193"/>
        <v>0</v>
      </c>
      <c r="CC51" s="2">
        <f t="shared" si="193"/>
        <v>0</v>
      </c>
      <c r="CD51" s="2">
        <f t="shared" ref="CD51:EF51" si="194">CD49-CD50</f>
        <v>0</v>
      </c>
      <c r="CE51" s="2">
        <f t="shared" si="194"/>
        <v>0</v>
      </c>
      <c r="CF51" s="2">
        <f t="shared" si="194"/>
        <v>0</v>
      </c>
      <c r="CG51" s="2">
        <f t="shared" si="194"/>
        <v>0</v>
      </c>
      <c r="CH51" s="2">
        <f t="shared" si="194"/>
        <v>0</v>
      </c>
      <c r="CI51" s="2">
        <f t="shared" si="194"/>
        <v>0</v>
      </c>
      <c r="CJ51" s="2">
        <f t="shared" si="194"/>
        <v>0</v>
      </c>
      <c r="CK51" s="2">
        <f t="shared" si="194"/>
        <v>0</v>
      </c>
      <c r="CL51" s="2">
        <f t="shared" si="194"/>
        <v>0</v>
      </c>
      <c r="CM51" s="2">
        <f t="shared" si="194"/>
        <v>0</v>
      </c>
      <c r="CN51" s="2">
        <f t="shared" si="194"/>
        <v>0</v>
      </c>
      <c r="CO51" s="2">
        <f t="shared" si="194"/>
        <v>0</v>
      </c>
      <c r="CP51" s="2">
        <f t="shared" si="194"/>
        <v>0</v>
      </c>
      <c r="CQ51" s="2">
        <f t="shared" si="194"/>
        <v>0</v>
      </c>
      <c r="CR51" s="2">
        <f t="shared" si="194"/>
        <v>0</v>
      </c>
      <c r="CS51" s="2">
        <f t="shared" si="194"/>
        <v>0</v>
      </c>
      <c r="CT51" s="2">
        <f t="shared" si="194"/>
        <v>0</v>
      </c>
      <c r="CU51" s="2">
        <f t="shared" si="194"/>
        <v>0</v>
      </c>
      <c r="CV51" s="2">
        <f t="shared" si="194"/>
        <v>0</v>
      </c>
      <c r="CW51" s="2">
        <f t="shared" si="194"/>
        <v>0</v>
      </c>
      <c r="CX51" s="2">
        <f t="shared" si="194"/>
        <v>0</v>
      </c>
      <c r="CY51" s="2">
        <f t="shared" si="194"/>
        <v>0</v>
      </c>
      <c r="CZ51" s="2">
        <f t="shared" si="194"/>
        <v>0</v>
      </c>
      <c r="DA51" s="2">
        <f t="shared" si="194"/>
        <v>0</v>
      </c>
      <c r="DB51" s="2">
        <f t="shared" si="194"/>
        <v>0</v>
      </c>
      <c r="DC51" s="2">
        <f t="shared" si="194"/>
        <v>0</v>
      </c>
      <c r="DD51" s="2">
        <f t="shared" si="194"/>
        <v>0</v>
      </c>
      <c r="DE51" s="2">
        <f t="shared" si="194"/>
        <v>0</v>
      </c>
      <c r="DF51" s="2">
        <f t="shared" si="194"/>
        <v>0</v>
      </c>
      <c r="DG51" s="2">
        <f t="shared" si="194"/>
        <v>0</v>
      </c>
      <c r="DH51" s="2">
        <f t="shared" si="194"/>
        <v>0</v>
      </c>
      <c r="DI51" s="2">
        <f t="shared" si="194"/>
        <v>0</v>
      </c>
      <c r="DJ51" s="2">
        <f t="shared" si="194"/>
        <v>0</v>
      </c>
      <c r="DK51" s="2">
        <f t="shared" si="194"/>
        <v>0</v>
      </c>
      <c r="DL51" s="2">
        <f t="shared" si="194"/>
        <v>0</v>
      </c>
      <c r="DM51" s="2">
        <f t="shared" si="194"/>
        <v>0</v>
      </c>
      <c r="DN51" s="2">
        <f t="shared" si="194"/>
        <v>0</v>
      </c>
      <c r="DO51" s="2">
        <f t="shared" si="194"/>
        <v>0</v>
      </c>
      <c r="DP51" s="2">
        <f t="shared" si="194"/>
        <v>0</v>
      </c>
      <c r="DQ51" s="2">
        <f t="shared" si="194"/>
        <v>0</v>
      </c>
      <c r="DR51" s="2">
        <f t="shared" si="194"/>
        <v>0</v>
      </c>
      <c r="DS51" s="2">
        <f t="shared" si="194"/>
        <v>0</v>
      </c>
      <c r="DT51" s="2">
        <f t="shared" si="194"/>
        <v>0</v>
      </c>
      <c r="DU51" s="2">
        <f t="shared" si="194"/>
        <v>0</v>
      </c>
      <c r="DV51" s="2">
        <f t="shared" si="194"/>
        <v>0</v>
      </c>
      <c r="DW51" s="2">
        <f t="shared" si="194"/>
        <v>0</v>
      </c>
      <c r="DX51" s="2">
        <f t="shared" si="194"/>
        <v>0</v>
      </c>
      <c r="DY51" s="2">
        <f t="shared" si="194"/>
        <v>0</v>
      </c>
      <c r="DZ51" s="2">
        <f t="shared" si="194"/>
        <v>0</v>
      </c>
      <c r="EA51" s="2">
        <f t="shared" si="194"/>
        <v>0</v>
      </c>
      <c r="EB51" s="2">
        <f t="shared" si="194"/>
        <v>0</v>
      </c>
      <c r="EC51" s="2">
        <f t="shared" si="194"/>
        <v>0</v>
      </c>
      <c r="ED51" s="2">
        <f t="shared" si="194"/>
        <v>0</v>
      </c>
      <c r="EE51" s="2">
        <f t="shared" si="194"/>
        <v>0</v>
      </c>
      <c r="EF51" s="2">
        <f t="shared" si="194"/>
        <v>0</v>
      </c>
      <c r="EG51" s="10"/>
    </row>
    <row r="52" spans="1:137" x14ac:dyDescent="0.25">
      <c r="A52" s="2"/>
      <c r="B52" s="57" t="s">
        <v>92</v>
      </c>
      <c r="C52" s="58"/>
      <c r="D52" s="59"/>
      <c r="E52" s="60"/>
      <c r="F52" s="2"/>
      <c r="G52" s="2" t="s">
        <v>20</v>
      </c>
      <c r="H52" s="2">
        <f>INDEX(P25:EF25,MATCH(EDATE(H50,-1),P15:EF15,0))*12*(1-H29)</f>
        <v>7561916.9999999981</v>
      </c>
      <c r="I52" s="2"/>
      <c r="J52" s="2"/>
      <c r="K52" s="10"/>
      <c r="L52" s="2"/>
      <c r="M52" s="2" t="s">
        <v>65</v>
      </c>
      <c r="N52" s="10"/>
      <c r="O52" s="2"/>
      <c r="P52" s="2">
        <f>SUM($P$50:P50)</f>
        <v>0</v>
      </c>
      <c r="Q52" s="2">
        <f>SUM($P$50:Q50)</f>
        <v>0</v>
      </c>
      <c r="R52" s="2">
        <f>SUM($P$50:R50)</f>
        <v>150475.44644348379</v>
      </c>
      <c r="S52" s="2">
        <f>SUM($P$50:S50)</f>
        <v>513545.01793715579</v>
      </c>
      <c r="T52" s="2">
        <f>SUM($P$50:T50)</f>
        <v>1298219.0787091688</v>
      </c>
      <c r="U52" s="2">
        <f>SUM($P$50:U50)</f>
        <v>2817253.4914771649</v>
      </c>
      <c r="V52" s="2">
        <f>SUM($P$50:V50)</f>
        <v>5451327.434849536</v>
      </c>
      <c r="W52" s="2">
        <f>SUM($P$50:W50)</f>
        <v>9542737.477012692</v>
      </c>
      <c r="X52" s="2">
        <f>SUM($P$50:X50)</f>
        <v>12100000</v>
      </c>
      <c r="Y52" s="2">
        <f>SUM($P$50:Y50)</f>
        <v>12100000</v>
      </c>
      <c r="Z52" s="2">
        <f>SUM($P$50:Z50)</f>
        <v>12100000</v>
      </c>
      <c r="AA52" s="2">
        <f>SUM($P$50:AA50)</f>
        <v>12100000</v>
      </c>
      <c r="AB52" s="2">
        <f>SUM($P$50:AB50)</f>
        <v>12100000</v>
      </c>
      <c r="AC52" s="2">
        <f>SUM($P$50:AC50)</f>
        <v>12100000</v>
      </c>
      <c r="AD52" s="2">
        <f>SUM($P$50:AD50)</f>
        <v>12100000</v>
      </c>
      <c r="AE52" s="2">
        <f>SUM($P$50:AE50)</f>
        <v>12100000</v>
      </c>
      <c r="AF52" s="2">
        <f>SUM($P$50:AF50)</f>
        <v>12100000</v>
      </c>
      <c r="AG52" s="2">
        <f>SUM($P$50:AG50)</f>
        <v>12100000</v>
      </c>
      <c r="AH52" s="2">
        <f>SUM($P$50:AH50)</f>
        <v>12100000</v>
      </c>
      <c r="AI52" s="2">
        <f>SUM($P$50:AI50)</f>
        <v>12100000</v>
      </c>
      <c r="AJ52" s="2">
        <f>SUM($P$50:AJ50)</f>
        <v>12100000</v>
      </c>
      <c r="AK52" s="2">
        <f>SUM($P$50:AK50)</f>
        <v>12100000</v>
      </c>
      <c r="AL52" s="2">
        <f>SUM($P$50:AL50)</f>
        <v>12100000</v>
      </c>
      <c r="AM52" s="2">
        <f>SUM($P$50:AM50)</f>
        <v>12100000</v>
      </c>
      <c r="AN52" s="2">
        <f>SUM($P$50:AN50)</f>
        <v>12100000</v>
      </c>
      <c r="AO52" s="2">
        <f>SUM($P$50:AO50)</f>
        <v>12100000</v>
      </c>
      <c r="AP52" s="2">
        <f>SUM($P$50:AP50)</f>
        <v>12100000</v>
      </c>
      <c r="AQ52" s="2">
        <f>SUM($P$50:AQ50)</f>
        <v>12100000</v>
      </c>
      <c r="AR52" s="2">
        <f>SUM($P$50:AR50)</f>
        <v>12100000</v>
      </c>
      <c r="AS52" s="2">
        <f>SUM($P$50:AS50)</f>
        <v>12100000</v>
      </c>
      <c r="AT52" s="2">
        <f>SUM($P$50:AT50)</f>
        <v>12100000</v>
      </c>
      <c r="AU52" s="2">
        <f>SUM($P$50:AU50)</f>
        <v>12100000</v>
      </c>
      <c r="AV52" s="2">
        <f>SUM($P$50:AV50)</f>
        <v>12100000</v>
      </c>
      <c r="AW52" s="2">
        <f>SUM($P$50:AW50)</f>
        <v>12100000</v>
      </c>
      <c r="AX52" s="2">
        <f>SUM($P$50:AX50)</f>
        <v>12100000</v>
      </c>
      <c r="AY52" s="2">
        <f>SUM($P$50:AY50)</f>
        <v>12100000</v>
      </c>
      <c r="AZ52" s="2">
        <f>SUM($P$50:AZ50)</f>
        <v>12100000</v>
      </c>
      <c r="BA52" s="2">
        <f>SUM($P$50:BA50)</f>
        <v>12100000</v>
      </c>
      <c r="BB52" s="2">
        <f>SUM($P$50:BB50)</f>
        <v>12100000</v>
      </c>
      <c r="BC52" s="2">
        <f>SUM($P$50:BC50)</f>
        <v>12100000</v>
      </c>
      <c r="BD52" s="2">
        <f>SUM($P$50:BD50)</f>
        <v>12100000</v>
      </c>
      <c r="BE52" s="2">
        <f>SUM($P$50:BE50)</f>
        <v>12100000</v>
      </c>
      <c r="BF52" s="2">
        <f>SUM($P$50:BF50)</f>
        <v>12100000</v>
      </c>
      <c r="BG52" s="2">
        <f>SUM($P$50:BG50)</f>
        <v>12100000</v>
      </c>
      <c r="BH52" s="2">
        <f>SUM($P$50:BH50)</f>
        <v>12100000</v>
      </c>
      <c r="BI52" s="2">
        <f>SUM($P$50:BI50)</f>
        <v>12100000</v>
      </c>
      <c r="BJ52" s="2">
        <f>SUM($P$50:BJ50)</f>
        <v>12100000</v>
      </c>
      <c r="BK52" s="2">
        <f>SUM($P$50:BK50)</f>
        <v>12100000</v>
      </c>
      <c r="BL52" s="2">
        <f>SUM($P$50:BL50)</f>
        <v>12100000</v>
      </c>
      <c r="BM52" s="2">
        <f>SUM($P$50:BM50)</f>
        <v>12100000</v>
      </c>
      <c r="BN52" s="2">
        <f>SUM($P$50:BN50)</f>
        <v>12100000</v>
      </c>
      <c r="BO52" s="2">
        <f>SUM($P$50:BO50)</f>
        <v>12100000</v>
      </c>
      <c r="BP52" s="2">
        <f>SUM($P$50:BP50)</f>
        <v>12100000</v>
      </c>
      <c r="BQ52" s="2">
        <f>SUM($P$50:BQ50)</f>
        <v>12100000</v>
      </c>
      <c r="BR52" s="2">
        <f>SUM($P$50:BR50)</f>
        <v>12100000</v>
      </c>
      <c r="BS52" s="2">
        <f>SUM($P$50:BS50)</f>
        <v>12100000</v>
      </c>
      <c r="BT52" s="2">
        <f>SUM($P$50:BT50)</f>
        <v>12100000</v>
      </c>
      <c r="BU52" s="2">
        <f>SUM($P$50:BU50)</f>
        <v>12100000</v>
      </c>
      <c r="BV52" s="2">
        <f>SUM($P$50:BV50)</f>
        <v>12100000</v>
      </c>
      <c r="BW52" s="2">
        <f>SUM($P$50:BW50)</f>
        <v>12100000</v>
      </c>
      <c r="BX52" s="2">
        <f>SUM($P$50:BX50)</f>
        <v>12100000</v>
      </c>
      <c r="BY52" s="2">
        <f>SUM($P$50:BY50)</f>
        <v>12100000</v>
      </c>
      <c r="BZ52" s="2">
        <f>SUM($P$50:BZ50)</f>
        <v>12100000</v>
      </c>
      <c r="CA52" s="2">
        <f>SUM($P$50:CA50)</f>
        <v>12100000</v>
      </c>
      <c r="CB52" s="2">
        <f>SUM($P$50:CB50)</f>
        <v>12100000</v>
      </c>
      <c r="CC52" s="2">
        <f>SUM($P$50:CC50)</f>
        <v>12100000</v>
      </c>
      <c r="CD52" s="2">
        <f>SUM($P$50:CD50)</f>
        <v>12100000</v>
      </c>
      <c r="CE52" s="2">
        <f>SUM($P$50:CE50)</f>
        <v>12100000</v>
      </c>
      <c r="CF52" s="2">
        <f>SUM($P$50:CF50)</f>
        <v>12100000</v>
      </c>
      <c r="CG52" s="2">
        <f>SUM($P$50:CG50)</f>
        <v>12100000</v>
      </c>
      <c r="CH52" s="2">
        <f>SUM($P$50:CH50)</f>
        <v>12100000</v>
      </c>
      <c r="CI52" s="2">
        <f>SUM($P$50:CI50)</f>
        <v>12100000</v>
      </c>
      <c r="CJ52" s="2">
        <f>SUM($P$50:CJ50)</f>
        <v>12100000</v>
      </c>
      <c r="CK52" s="2">
        <f>SUM($P$50:CK50)</f>
        <v>12100000</v>
      </c>
      <c r="CL52" s="2">
        <f>SUM($P$50:CL50)</f>
        <v>12100000</v>
      </c>
      <c r="CM52" s="2">
        <f>SUM($P$50:CM50)</f>
        <v>12100000</v>
      </c>
      <c r="CN52" s="2">
        <f>SUM($P$50:CN50)</f>
        <v>12100000</v>
      </c>
      <c r="CO52" s="2">
        <f>SUM($P$50:CO50)</f>
        <v>12100000</v>
      </c>
      <c r="CP52" s="2">
        <f>SUM($P$50:CP50)</f>
        <v>12100000</v>
      </c>
      <c r="CQ52" s="2">
        <f>SUM($P$50:CQ50)</f>
        <v>12100000</v>
      </c>
      <c r="CR52" s="2">
        <f>SUM($P$50:CR50)</f>
        <v>12100000</v>
      </c>
      <c r="CS52" s="2">
        <f>SUM($P$50:CS50)</f>
        <v>12100000</v>
      </c>
      <c r="CT52" s="2">
        <f>SUM($P$50:CT50)</f>
        <v>12100000</v>
      </c>
      <c r="CU52" s="2">
        <f>SUM($P$50:CU50)</f>
        <v>12100000</v>
      </c>
      <c r="CV52" s="2">
        <f>SUM($P$50:CV50)</f>
        <v>12100000</v>
      </c>
      <c r="CW52" s="2">
        <f>SUM($P$50:CW50)</f>
        <v>12100000</v>
      </c>
      <c r="CX52" s="2">
        <f>SUM($P$50:CX50)</f>
        <v>12100000</v>
      </c>
      <c r="CY52" s="2">
        <f>SUM($P$50:CY50)</f>
        <v>12100000</v>
      </c>
      <c r="CZ52" s="2">
        <f>SUM($P$50:CZ50)</f>
        <v>12100000</v>
      </c>
      <c r="DA52" s="2">
        <f>SUM($P$50:DA50)</f>
        <v>12100000</v>
      </c>
      <c r="DB52" s="2">
        <f>SUM($P$50:DB50)</f>
        <v>12100000</v>
      </c>
      <c r="DC52" s="2">
        <f>SUM($P$50:DC50)</f>
        <v>12100000</v>
      </c>
      <c r="DD52" s="2">
        <f>SUM($P$50:DD50)</f>
        <v>12100000</v>
      </c>
      <c r="DE52" s="2">
        <f>SUM($P$50:DE50)</f>
        <v>12100000</v>
      </c>
      <c r="DF52" s="2">
        <f>SUM($P$50:DF50)</f>
        <v>12100000</v>
      </c>
      <c r="DG52" s="2">
        <f>SUM($P$50:DG50)</f>
        <v>12100000</v>
      </c>
      <c r="DH52" s="2">
        <f>SUM($P$50:DH50)</f>
        <v>12100000</v>
      </c>
      <c r="DI52" s="2">
        <f>SUM($P$50:DI50)</f>
        <v>12100000</v>
      </c>
      <c r="DJ52" s="2">
        <f>SUM($P$50:DJ50)</f>
        <v>12100000</v>
      </c>
      <c r="DK52" s="2">
        <f>SUM($P$50:DK50)</f>
        <v>12100000</v>
      </c>
      <c r="DL52" s="2">
        <f>SUM($P$50:DL50)</f>
        <v>12100000</v>
      </c>
      <c r="DM52" s="2">
        <f>SUM($P$50:DM50)</f>
        <v>12100000</v>
      </c>
      <c r="DN52" s="2">
        <f>SUM($P$50:DN50)</f>
        <v>12100000</v>
      </c>
      <c r="DO52" s="2">
        <f>SUM($P$50:DO50)</f>
        <v>12100000</v>
      </c>
      <c r="DP52" s="2">
        <f>SUM($P$50:DP50)</f>
        <v>12100000</v>
      </c>
      <c r="DQ52" s="2">
        <f>SUM($P$50:DQ50)</f>
        <v>12100000</v>
      </c>
      <c r="DR52" s="2">
        <f>SUM($P$50:DR50)</f>
        <v>12100000</v>
      </c>
      <c r="DS52" s="2">
        <f>SUM($P$50:DS50)</f>
        <v>12100000</v>
      </c>
      <c r="DT52" s="2">
        <f>SUM($P$50:DT50)</f>
        <v>12100000</v>
      </c>
      <c r="DU52" s="2">
        <f>SUM($P$50:DU50)</f>
        <v>12100000</v>
      </c>
      <c r="DV52" s="2">
        <f>SUM($P$50:DV50)</f>
        <v>12100000</v>
      </c>
      <c r="DW52" s="2">
        <f>SUM($P$50:DW50)</f>
        <v>12100000</v>
      </c>
      <c r="DX52" s="2">
        <f>SUM($P$50:DX50)</f>
        <v>12100000</v>
      </c>
      <c r="DY52" s="2">
        <f>SUM($P$50:DY50)</f>
        <v>12100000</v>
      </c>
      <c r="DZ52" s="2">
        <f>SUM($P$50:DZ50)</f>
        <v>12100000</v>
      </c>
      <c r="EA52" s="2">
        <f>SUM($P$50:EA50)</f>
        <v>12100000</v>
      </c>
      <c r="EB52" s="2">
        <f>SUM($P$50:EB50)</f>
        <v>12100000</v>
      </c>
      <c r="EC52" s="2">
        <f>SUM($P$50:EC50)</f>
        <v>12100000</v>
      </c>
      <c r="ED52" s="2">
        <f>SUM($P$50:ED50)</f>
        <v>12100000</v>
      </c>
      <c r="EE52" s="2">
        <f>SUM($P$50:EE50)</f>
        <v>12100000</v>
      </c>
      <c r="EF52" s="2">
        <f>SUM($P$50:EF50)</f>
        <v>12100000</v>
      </c>
      <c r="EG52" s="10"/>
    </row>
    <row r="53" spans="1:137" x14ac:dyDescent="0.25">
      <c r="A53" s="2"/>
      <c r="B53" s="59" t="s">
        <v>39</v>
      </c>
      <c r="C53" s="58"/>
      <c r="D53" s="61">
        <v>0.15</v>
      </c>
      <c r="E53" s="59"/>
      <c r="F53" s="2"/>
      <c r="G53" s="2" t="s">
        <v>24</v>
      </c>
      <c r="H53" s="16">
        <v>0.05</v>
      </c>
      <c r="I53" s="2"/>
      <c r="J53" s="2"/>
      <c r="K53" s="10"/>
      <c r="L53" s="2"/>
      <c r="M53" s="2"/>
      <c r="N53" s="10"/>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10"/>
    </row>
    <row r="54" spans="1:137" x14ac:dyDescent="0.25">
      <c r="A54" s="2"/>
      <c r="B54" s="59" t="s">
        <v>40</v>
      </c>
      <c r="C54" s="58"/>
      <c r="D54" s="61">
        <v>0.09</v>
      </c>
      <c r="E54" s="59"/>
      <c r="F54" s="2"/>
      <c r="G54" s="2" t="s">
        <v>25</v>
      </c>
      <c r="H54" s="2"/>
      <c r="I54" s="2">
        <f>H52/H53</f>
        <v>151238339.99999994</v>
      </c>
      <c r="J54" s="2"/>
      <c r="K54" s="10"/>
      <c r="L54" s="58"/>
      <c r="M54" s="57" t="s">
        <v>94</v>
      </c>
      <c r="N54" s="66"/>
      <c r="O54" s="58"/>
      <c r="P54" s="58"/>
      <c r="Q54" s="58"/>
      <c r="R54" s="58"/>
      <c r="S54" s="58"/>
      <c r="T54" s="58"/>
      <c r="U54" s="58"/>
      <c r="V54" s="58"/>
      <c r="W54" s="58"/>
      <c r="X54" s="58"/>
      <c r="Y54" s="58"/>
      <c r="Z54" s="58"/>
      <c r="AA54" s="58"/>
      <c r="AB54" s="58"/>
      <c r="AC54" s="58"/>
      <c r="AD54" s="58"/>
      <c r="AE54" s="58"/>
      <c r="AF54" s="58"/>
      <c r="AG54" s="58"/>
      <c r="AH54" s="58"/>
      <c r="AI54" s="58"/>
      <c r="AJ54" s="58"/>
      <c r="AK54" s="58"/>
      <c r="AL54" s="58"/>
      <c r="AM54" s="58"/>
      <c r="AN54" s="58"/>
      <c r="AO54" s="58"/>
      <c r="AP54" s="58"/>
      <c r="AQ54" s="58"/>
      <c r="AR54" s="58"/>
      <c r="AS54" s="58"/>
      <c r="AT54" s="58"/>
      <c r="AU54" s="58"/>
      <c r="AV54" s="58"/>
      <c r="AW54" s="58"/>
      <c r="AX54" s="58"/>
      <c r="AY54" s="58"/>
      <c r="AZ54" s="58"/>
      <c r="BA54" s="58"/>
      <c r="BB54" s="58"/>
      <c r="BC54" s="58"/>
      <c r="BD54" s="58"/>
      <c r="BE54" s="58"/>
      <c r="BF54" s="58"/>
      <c r="BG54" s="58"/>
      <c r="BH54" s="58"/>
      <c r="BI54" s="58"/>
      <c r="BJ54" s="58"/>
      <c r="BK54" s="58"/>
      <c r="BL54" s="58"/>
      <c r="BM54" s="58"/>
      <c r="BN54" s="58"/>
      <c r="BO54" s="58"/>
      <c r="BP54" s="58"/>
      <c r="BQ54" s="58"/>
      <c r="BR54" s="58"/>
      <c r="BS54" s="58"/>
      <c r="BT54" s="58"/>
      <c r="BU54" s="58"/>
      <c r="BV54" s="58"/>
      <c r="BW54" s="58"/>
      <c r="BX54" s="58"/>
      <c r="BY54" s="58"/>
      <c r="BZ54" s="58"/>
      <c r="CA54" s="58"/>
      <c r="CB54" s="58"/>
      <c r="CC54" s="58"/>
      <c r="CD54" s="58"/>
      <c r="CE54" s="58"/>
      <c r="CF54" s="58"/>
      <c r="CG54" s="58"/>
      <c r="CH54" s="58"/>
      <c r="CI54" s="58"/>
      <c r="CJ54" s="58"/>
      <c r="CK54" s="58"/>
      <c r="CL54" s="58"/>
      <c r="CM54" s="58"/>
      <c r="CN54" s="58"/>
      <c r="CO54" s="58"/>
      <c r="CP54" s="58"/>
      <c r="CQ54" s="58"/>
      <c r="CR54" s="58"/>
      <c r="CS54" s="58"/>
      <c r="CT54" s="58"/>
      <c r="CU54" s="58"/>
      <c r="CV54" s="58"/>
      <c r="CW54" s="58"/>
      <c r="CX54" s="58"/>
      <c r="CY54" s="58"/>
      <c r="CZ54" s="58"/>
      <c r="DA54" s="58"/>
      <c r="DB54" s="58"/>
      <c r="DC54" s="58"/>
      <c r="DD54" s="58"/>
      <c r="DE54" s="58"/>
      <c r="DF54" s="58"/>
      <c r="DG54" s="58"/>
      <c r="DH54" s="58"/>
      <c r="DI54" s="58"/>
      <c r="DJ54" s="58"/>
      <c r="DK54" s="58"/>
      <c r="DL54" s="58"/>
      <c r="DM54" s="58"/>
      <c r="DN54" s="58"/>
      <c r="DO54" s="58"/>
      <c r="DP54" s="58"/>
      <c r="DQ54" s="58"/>
      <c r="DR54" s="58"/>
      <c r="DS54" s="58"/>
      <c r="DT54" s="58"/>
      <c r="DU54" s="58"/>
      <c r="DV54" s="58"/>
      <c r="DW54" s="58"/>
      <c r="DX54" s="58"/>
      <c r="DY54" s="58"/>
      <c r="DZ54" s="58"/>
      <c r="EA54" s="58"/>
      <c r="EB54" s="58"/>
      <c r="EC54" s="58"/>
      <c r="ED54" s="58"/>
      <c r="EE54" s="58"/>
      <c r="EF54" s="58"/>
      <c r="EG54" s="66"/>
    </row>
    <row r="55" spans="1:137" ht="15.75" thickBot="1" x14ac:dyDescent="0.3">
      <c r="A55" s="2"/>
      <c r="B55" s="59" t="s">
        <v>41</v>
      </c>
      <c r="C55" s="58"/>
      <c r="D55" s="59">
        <f>E41*D53</f>
        <v>9075000</v>
      </c>
      <c r="E55" s="59"/>
      <c r="F55" s="2"/>
      <c r="G55" s="2" t="str">
        <f>"- sales costs"</f>
        <v>- sales costs</v>
      </c>
      <c r="H55" s="16">
        <v>0.02</v>
      </c>
      <c r="I55" s="6">
        <f>(I54+I51)*H55</f>
        <v>3024766.7999999989</v>
      </c>
      <c r="J55" s="2"/>
      <c r="K55" s="10"/>
      <c r="L55" s="58"/>
      <c r="M55" s="58" t="s">
        <v>57</v>
      </c>
      <c r="N55" s="66"/>
      <c r="O55" s="58"/>
      <c r="P55" s="58">
        <f>D62</f>
        <v>3025000</v>
      </c>
      <c r="Q55" s="58">
        <f>P57</f>
        <v>3025000</v>
      </c>
      <c r="R55" s="58">
        <f t="shared" ref="R55:CC55" si="195">Q57</f>
        <v>3025000</v>
      </c>
      <c r="S55" s="58">
        <f t="shared" si="195"/>
        <v>3025000</v>
      </c>
      <c r="T55" s="58">
        <f t="shared" si="195"/>
        <v>3025000</v>
      </c>
      <c r="U55" s="58">
        <f t="shared" si="195"/>
        <v>3025000</v>
      </c>
      <c r="V55" s="58">
        <f t="shared" si="195"/>
        <v>3025000</v>
      </c>
      <c r="W55" s="58">
        <f t="shared" si="195"/>
        <v>3025000</v>
      </c>
      <c r="X55" s="58">
        <f t="shared" si="195"/>
        <v>3025000</v>
      </c>
      <c r="Y55" s="58">
        <f t="shared" si="195"/>
        <v>0</v>
      </c>
      <c r="Z55" s="58">
        <f t="shared" si="195"/>
        <v>0</v>
      </c>
      <c r="AA55" s="58">
        <f t="shared" si="195"/>
        <v>0</v>
      </c>
      <c r="AB55" s="58">
        <f t="shared" si="195"/>
        <v>0</v>
      </c>
      <c r="AC55" s="58">
        <f t="shared" si="195"/>
        <v>0</v>
      </c>
      <c r="AD55" s="58">
        <f t="shared" si="195"/>
        <v>0</v>
      </c>
      <c r="AE55" s="58">
        <f t="shared" si="195"/>
        <v>0</v>
      </c>
      <c r="AF55" s="58">
        <f t="shared" si="195"/>
        <v>0</v>
      </c>
      <c r="AG55" s="58">
        <f t="shared" si="195"/>
        <v>0</v>
      </c>
      <c r="AH55" s="58">
        <f t="shared" si="195"/>
        <v>0</v>
      </c>
      <c r="AI55" s="58">
        <f t="shared" si="195"/>
        <v>0</v>
      </c>
      <c r="AJ55" s="58">
        <f t="shared" si="195"/>
        <v>0</v>
      </c>
      <c r="AK55" s="58">
        <f t="shared" si="195"/>
        <v>0</v>
      </c>
      <c r="AL55" s="58">
        <f t="shared" si="195"/>
        <v>0</v>
      </c>
      <c r="AM55" s="58">
        <f t="shared" si="195"/>
        <v>0</v>
      </c>
      <c r="AN55" s="58">
        <f t="shared" si="195"/>
        <v>0</v>
      </c>
      <c r="AO55" s="58">
        <f t="shared" si="195"/>
        <v>0</v>
      </c>
      <c r="AP55" s="58">
        <f t="shared" si="195"/>
        <v>0</v>
      </c>
      <c r="AQ55" s="58">
        <f t="shared" si="195"/>
        <v>0</v>
      </c>
      <c r="AR55" s="58">
        <f t="shared" si="195"/>
        <v>0</v>
      </c>
      <c r="AS55" s="58">
        <f t="shared" si="195"/>
        <v>0</v>
      </c>
      <c r="AT55" s="58">
        <f t="shared" si="195"/>
        <v>0</v>
      </c>
      <c r="AU55" s="58">
        <f t="shared" si="195"/>
        <v>0</v>
      </c>
      <c r="AV55" s="58">
        <f t="shared" si="195"/>
        <v>0</v>
      </c>
      <c r="AW55" s="58">
        <f t="shared" si="195"/>
        <v>0</v>
      </c>
      <c r="AX55" s="58">
        <f t="shared" si="195"/>
        <v>0</v>
      </c>
      <c r="AY55" s="58">
        <f t="shared" si="195"/>
        <v>0</v>
      </c>
      <c r="AZ55" s="58">
        <f t="shared" si="195"/>
        <v>0</v>
      </c>
      <c r="BA55" s="58">
        <f t="shared" si="195"/>
        <v>0</v>
      </c>
      <c r="BB55" s="58">
        <f t="shared" si="195"/>
        <v>0</v>
      </c>
      <c r="BC55" s="58">
        <f t="shared" si="195"/>
        <v>0</v>
      </c>
      <c r="BD55" s="58">
        <f t="shared" si="195"/>
        <v>0</v>
      </c>
      <c r="BE55" s="58">
        <f t="shared" si="195"/>
        <v>0</v>
      </c>
      <c r="BF55" s="58">
        <f t="shared" si="195"/>
        <v>0</v>
      </c>
      <c r="BG55" s="58">
        <f t="shared" si="195"/>
        <v>0</v>
      </c>
      <c r="BH55" s="58">
        <f t="shared" si="195"/>
        <v>0</v>
      </c>
      <c r="BI55" s="58">
        <f t="shared" si="195"/>
        <v>0</v>
      </c>
      <c r="BJ55" s="58">
        <f t="shared" si="195"/>
        <v>0</v>
      </c>
      <c r="BK55" s="58">
        <f t="shared" si="195"/>
        <v>0</v>
      </c>
      <c r="BL55" s="58">
        <f t="shared" si="195"/>
        <v>0</v>
      </c>
      <c r="BM55" s="58">
        <f t="shared" si="195"/>
        <v>0</v>
      </c>
      <c r="BN55" s="58">
        <f t="shared" si="195"/>
        <v>0</v>
      </c>
      <c r="BO55" s="58">
        <f t="shared" si="195"/>
        <v>0</v>
      </c>
      <c r="BP55" s="58">
        <f t="shared" si="195"/>
        <v>0</v>
      </c>
      <c r="BQ55" s="58">
        <f t="shared" si="195"/>
        <v>0</v>
      </c>
      <c r="BR55" s="58">
        <f t="shared" si="195"/>
        <v>0</v>
      </c>
      <c r="BS55" s="58">
        <f t="shared" si="195"/>
        <v>0</v>
      </c>
      <c r="BT55" s="58">
        <f t="shared" si="195"/>
        <v>0</v>
      </c>
      <c r="BU55" s="58">
        <f t="shared" si="195"/>
        <v>0</v>
      </c>
      <c r="BV55" s="58">
        <f t="shared" si="195"/>
        <v>0</v>
      </c>
      <c r="BW55" s="58">
        <f t="shared" si="195"/>
        <v>0</v>
      </c>
      <c r="BX55" s="58">
        <f t="shared" si="195"/>
        <v>0</v>
      </c>
      <c r="BY55" s="58">
        <f t="shared" si="195"/>
        <v>0</v>
      </c>
      <c r="BZ55" s="58">
        <f t="shared" si="195"/>
        <v>0</v>
      </c>
      <c r="CA55" s="58">
        <f t="shared" si="195"/>
        <v>0</v>
      </c>
      <c r="CB55" s="58">
        <f t="shared" si="195"/>
        <v>0</v>
      </c>
      <c r="CC55" s="58">
        <f t="shared" si="195"/>
        <v>0</v>
      </c>
      <c r="CD55" s="58">
        <f t="shared" ref="CD55:EF55" si="196">CC57</f>
        <v>0</v>
      </c>
      <c r="CE55" s="58">
        <f t="shared" si="196"/>
        <v>0</v>
      </c>
      <c r="CF55" s="58">
        <f t="shared" si="196"/>
        <v>0</v>
      </c>
      <c r="CG55" s="58">
        <f t="shared" si="196"/>
        <v>0</v>
      </c>
      <c r="CH55" s="58">
        <f t="shared" si="196"/>
        <v>0</v>
      </c>
      <c r="CI55" s="58">
        <f t="shared" si="196"/>
        <v>0</v>
      </c>
      <c r="CJ55" s="58">
        <f t="shared" si="196"/>
        <v>0</v>
      </c>
      <c r="CK55" s="58">
        <f t="shared" si="196"/>
        <v>0</v>
      </c>
      <c r="CL55" s="58">
        <f t="shared" si="196"/>
        <v>0</v>
      </c>
      <c r="CM55" s="58">
        <f t="shared" si="196"/>
        <v>0</v>
      </c>
      <c r="CN55" s="58">
        <f t="shared" si="196"/>
        <v>0</v>
      </c>
      <c r="CO55" s="58">
        <f t="shared" si="196"/>
        <v>0</v>
      </c>
      <c r="CP55" s="58">
        <f t="shared" si="196"/>
        <v>0</v>
      </c>
      <c r="CQ55" s="58">
        <f t="shared" si="196"/>
        <v>0</v>
      </c>
      <c r="CR55" s="58">
        <f t="shared" si="196"/>
        <v>0</v>
      </c>
      <c r="CS55" s="58">
        <f t="shared" si="196"/>
        <v>0</v>
      </c>
      <c r="CT55" s="58">
        <f t="shared" si="196"/>
        <v>0</v>
      </c>
      <c r="CU55" s="58">
        <f t="shared" si="196"/>
        <v>0</v>
      </c>
      <c r="CV55" s="58">
        <f t="shared" si="196"/>
        <v>0</v>
      </c>
      <c r="CW55" s="58">
        <f t="shared" si="196"/>
        <v>0</v>
      </c>
      <c r="CX55" s="58">
        <f t="shared" si="196"/>
        <v>0</v>
      </c>
      <c r="CY55" s="58">
        <f t="shared" si="196"/>
        <v>0</v>
      </c>
      <c r="CZ55" s="58">
        <f t="shared" si="196"/>
        <v>0</v>
      </c>
      <c r="DA55" s="58">
        <f t="shared" si="196"/>
        <v>0</v>
      </c>
      <c r="DB55" s="58">
        <f t="shared" si="196"/>
        <v>0</v>
      </c>
      <c r="DC55" s="58">
        <f t="shared" si="196"/>
        <v>0</v>
      </c>
      <c r="DD55" s="58">
        <f t="shared" si="196"/>
        <v>0</v>
      </c>
      <c r="DE55" s="58">
        <f t="shared" si="196"/>
        <v>0</v>
      </c>
      <c r="DF55" s="58">
        <f t="shared" si="196"/>
        <v>0</v>
      </c>
      <c r="DG55" s="58">
        <f t="shared" si="196"/>
        <v>0</v>
      </c>
      <c r="DH55" s="58">
        <f t="shared" si="196"/>
        <v>0</v>
      </c>
      <c r="DI55" s="58">
        <f t="shared" si="196"/>
        <v>0</v>
      </c>
      <c r="DJ55" s="58">
        <f t="shared" si="196"/>
        <v>0</v>
      </c>
      <c r="DK55" s="58">
        <f t="shared" si="196"/>
        <v>0</v>
      </c>
      <c r="DL55" s="58">
        <f t="shared" si="196"/>
        <v>0</v>
      </c>
      <c r="DM55" s="58">
        <f t="shared" si="196"/>
        <v>0</v>
      </c>
      <c r="DN55" s="58">
        <f t="shared" si="196"/>
        <v>0</v>
      </c>
      <c r="DO55" s="58">
        <f t="shared" si="196"/>
        <v>0</v>
      </c>
      <c r="DP55" s="58">
        <f t="shared" si="196"/>
        <v>0</v>
      </c>
      <c r="DQ55" s="58">
        <f t="shared" si="196"/>
        <v>0</v>
      </c>
      <c r="DR55" s="58">
        <f t="shared" si="196"/>
        <v>0</v>
      </c>
      <c r="DS55" s="58">
        <f t="shared" si="196"/>
        <v>0</v>
      </c>
      <c r="DT55" s="58">
        <f t="shared" si="196"/>
        <v>0</v>
      </c>
      <c r="DU55" s="58">
        <f t="shared" si="196"/>
        <v>0</v>
      </c>
      <c r="DV55" s="58">
        <f t="shared" si="196"/>
        <v>0</v>
      </c>
      <c r="DW55" s="58">
        <f t="shared" si="196"/>
        <v>0</v>
      </c>
      <c r="DX55" s="58">
        <f t="shared" si="196"/>
        <v>0</v>
      </c>
      <c r="DY55" s="58">
        <f t="shared" si="196"/>
        <v>0</v>
      </c>
      <c r="DZ55" s="58">
        <f t="shared" si="196"/>
        <v>0</v>
      </c>
      <c r="EA55" s="58">
        <f t="shared" si="196"/>
        <v>0</v>
      </c>
      <c r="EB55" s="58">
        <f t="shared" si="196"/>
        <v>0</v>
      </c>
      <c r="EC55" s="58">
        <f t="shared" si="196"/>
        <v>0</v>
      </c>
      <c r="ED55" s="58">
        <f t="shared" si="196"/>
        <v>0</v>
      </c>
      <c r="EE55" s="58">
        <f t="shared" si="196"/>
        <v>0</v>
      </c>
      <c r="EF55" s="58">
        <f t="shared" si="196"/>
        <v>0</v>
      </c>
      <c r="EG55" s="66"/>
    </row>
    <row r="56" spans="1:137" ht="16.5" thickTop="1" thickBot="1" x14ac:dyDescent="0.3">
      <c r="A56" s="2"/>
      <c r="B56" s="59" t="s">
        <v>72</v>
      </c>
      <c r="C56" s="59"/>
      <c r="D56" s="59">
        <f>MAX(P65:EF65)</f>
        <v>9737165.6287266258</v>
      </c>
      <c r="E56" s="59"/>
      <c r="F56" s="2"/>
      <c r="G56" s="12" t="s">
        <v>26</v>
      </c>
      <c r="H56" s="12"/>
      <c r="I56" s="12"/>
      <c r="J56" s="20">
        <f>I51+I54-I55</f>
        <v>148213573.19999993</v>
      </c>
      <c r="K56" s="10"/>
      <c r="L56" s="58"/>
      <c r="M56" s="58" t="s">
        <v>66</v>
      </c>
      <c r="N56" s="66"/>
      <c r="O56" s="58"/>
      <c r="P56" s="58">
        <f>MIN(P46-P50,P55)</f>
        <v>0</v>
      </c>
      <c r="Q56" s="58">
        <f>MIN(Q46-Q50,Q55)</f>
        <v>0</v>
      </c>
      <c r="R56" s="58">
        <f t="shared" ref="R56:CC56" si="197">MIN(R46-R50,R55)</f>
        <v>0</v>
      </c>
      <c r="S56" s="58">
        <f t="shared" si="197"/>
        <v>0</v>
      </c>
      <c r="T56" s="58">
        <f t="shared" si="197"/>
        <v>0</v>
      </c>
      <c r="U56" s="58">
        <f t="shared" si="197"/>
        <v>0</v>
      </c>
      <c r="V56" s="58">
        <f t="shared" si="197"/>
        <v>0</v>
      </c>
      <c r="W56" s="58">
        <f t="shared" si="197"/>
        <v>0</v>
      </c>
      <c r="X56" s="58">
        <f t="shared" si="197"/>
        <v>3025000</v>
      </c>
      <c r="Y56" s="58">
        <f t="shared" si="197"/>
        <v>0</v>
      </c>
      <c r="Z56" s="58">
        <f t="shared" si="197"/>
        <v>0</v>
      </c>
      <c r="AA56" s="58">
        <f t="shared" si="197"/>
        <v>0</v>
      </c>
      <c r="AB56" s="58">
        <f t="shared" si="197"/>
        <v>0</v>
      </c>
      <c r="AC56" s="58">
        <f t="shared" si="197"/>
        <v>0</v>
      </c>
      <c r="AD56" s="58">
        <f t="shared" si="197"/>
        <v>0</v>
      </c>
      <c r="AE56" s="58">
        <f t="shared" si="197"/>
        <v>0</v>
      </c>
      <c r="AF56" s="58">
        <f t="shared" si="197"/>
        <v>0</v>
      </c>
      <c r="AG56" s="58">
        <f t="shared" si="197"/>
        <v>0</v>
      </c>
      <c r="AH56" s="58">
        <f t="shared" si="197"/>
        <v>0</v>
      </c>
      <c r="AI56" s="58">
        <f t="shared" si="197"/>
        <v>0</v>
      </c>
      <c r="AJ56" s="58">
        <f t="shared" si="197"/>
        <v>0</v>
      </c>
      <c r="AK56" s="58">
        <f t="shared" si="197"/>
        <v>0</v>
      </c>
      <c r="AL56" s="58">
        <f t="shared" si="197"/>
        <v>0</v>
      </c>
      <c r="AM56" s="58">
        <f t="shared" si="197"/>
        <v>0</v>
      </c>
      <c r="AN56" s="58">
        <f t="shared" si="197"/>
        <v>0</v>
      </c>
      <c r="AO56" s="58">
        <f t="shared" si="197"/>
        <v>0</v>
      </c>
      <c r="AP56" s="58">
        <f t="shared" si="197"/>
        <v>0</v>
      </c>
      <c r="AQ56" s="58">
        <f t="shared" si="197"/>
        <v>0</v>
      </c>
      <c r="AR56" s="58">
        <f t="shared" si="197"/>
        <v>0</v>
      </c>
      <c r="AS56" s="58">
        <f t="shared" si="197"/>
        <v>0</v>
      </c>
      <c r="AT56" s="58">
        <f t="shared" si="197"/>
        <v>0</v>
      </c>
      <c r="AU56" s="58">
        <f t="shared" si="197"/>
        <v>0</v>
      </c>
      <c r="AV56" s="58">
        <f t="shared" si="197"/>
        <v>0</v>
      </c>
      <c r="AW56" s="58">
        <f t="shared" si="197"/>
        <v>0</v>
      </c>
      <c r="AX56" s="58">
        <f t="shared" si="197"/>
        <v>0</v>
      </c>
      <c r="AY56" s="58">
        <f t="shared" si="197"/>
        <v>0</v>
      </c>
      <c r="AZ56" s="58">
        <f t="shared" si="197"/>
        <v>0</v>
      </c>
      <c r="BA56" s="58">
        <f t="shared" si="197"/>
        <v>0</v>
      </c>
      <c r="BB56" s="58">
        <f t="shared" si="197"/>
        <v>0</v>
      </c>
      <c r="BC56" s="58">
        <f t="shared" si="197"/>
        <v>0</v>
      </c>
      <c r="BD56" s="58">
        <f t="shared" si="197"/>
        <v>0</v>
      </c>
      <c r="BE56" s="58">
        <f t="shared" si="197"/>
        <v>0</v>
      </c>
      <c r="BF56" s="58">
        <f t="shared" si="197"/>
        <v>0</v>
      </c>
      <c r="BG56" s="58">
        <f t="shared" si="197"/>
        <v>0</v>
      </c>
      <c r="BH56" s="58">
        <f t="shared" si="197"/>
        <v>0</v>
      </c>
      <c r="BI56" s="58">
        <f t="shared" si="197"/>
        <v>0</v>
      </c>
      <c r="BJ56" s="58">
        <f t="shared" si="197"/>
        <v>0</v>
      </c>
      <c r="BK56" s="58">
        <f t="shared" si="197"/>
        <v>0</v>
      </c>
      <c r="BL56" s="58">
        <f t="shared" si="197"/>
        <v>0</v>
      </c>
      <c r="BM56" s="58">
        <f t="shared" si="197"/>
        <v>0</v>
      </c>
      <c r="BN56" s="58">
        <f t="shared" si="197"/>
        <v>0</v>
      </c>
      <c r="BO56" s="58">
        <f t="shared" si="197"/>
        <v>0</v>
      </c>
      <c r="BP56" s="58">
        <f t="shared" si="197"/>
        <v>0</v>
      </c>
      <c r="BQ56" s="58">
        <f t="shared" si="197"/>
        <v>0</v>
      </c>
      <c r="BR56" s="58">
        <f t="shared" si="197"/>
        <v>0</v>
      </c>
      <c r="BS56" s="58">
        <f t="shared" si="197"/>
        <v>0</v>
      </c>
      <c r="BT56" s="58">
        <f t="shared" si="197"/>
        <v>0</v>
      </c>
      <c r="BU56" s="58">
        <f t="shared" si="197"/>
        <v>0</v>
      </c>
      <c r="BV56" s="58">
        <f t="shared" si="197"/>
        <v>0</v>
      </c>
      <c r="BW56" s="58">
        <f t="shared" si="197"/>
        <v>0</v>
      </c>
      <c r="BX56" s="58">
        <f t="shared" si="197"/>
        <v>0</v>
      </c>
      <c r="BY56" s="58">
        <f t="shared" si="197"/>
        <v>0</v>
      </c>
      <c r="BZ56" s="58">
        <f t="shared" si="197"/>
        <v>0</v>
      </c>
      <c r="CA56" s="58">
        <f t="shared" si="197"/>
        <v>0</v>
      </c>
      <c r="CB56" s="58">
        <f t="shared" si="197"/>
        <v>0</v>
      </c>
      <c r="CC56" s="58">
        <f t="shared" si="197"/>
        <v>0</v>
      </c>
      <c r="CD56" s="58">
        <f t="shared" ref="CD56:EF56" si="198">MIN(CD46-CD50,CD55)</f>
        <v>0</v>
      </c>
      <c r="CE56" s="58">
        <f t="shared" si="198"/>
        <v>0</v>
      </c>
      <c r="CF56" s="58">
        <f t="shared" si="198"/>
        <v>0</v>
      </c>
      <c r="CG56" s="58">
        <f t="shared" si="198"/>
        <v>0</v>
      </c>
      <c r="CH56" s="58">
        <f t="shared" si="198"/>
        <v>0</v>
      </c>
      <c r="CI56" s="58">
        <f t="shared" si="198"/>
        <v>0</v>
      </c>
      <c r="CJ56" s="58">
        <f t="shared" si="198"/>
        <v>0</v>
      </c>
      <c r="CK56" s="58">
        <f t="shared" si="198"/>
        <v>0</v>
      </c>
      <c r="CL56" s="58">
        <f t="shared" si="198"/>
        <v>0</v>
      </c>
      <c r="CM56" s="58">
        <f t="shared" si="198"/>
        <v>0</v>
      </c>
      <c r="CN56" s="58">
        <f t="shared" si="198"/>
        <v>0</v>
      </c>
      <c r="CO56" s="58">
        <f t="shared" si="198"/>
        <v>0</v>
      </c>
      <c r="CP56" s="58">
        <f t="shared" si="198"/>
        <v>0</v>
      </c>
      <c r="CQ56" s="58">
        <f t="shared" si="198"/>
        <v>0</v>
      </c>
      <c r="CR56" s="58">
        <f t="shared" si="198"/>
        <v>0</v>
      </c>
      <c r="CS56" s="58">
        <f t="shared" si="198"/>
        <v>0</v>
      </c>
      <c r="CT56" s="58">
        <f t="shared" si="198"/>
        <v>0</v>
      </c>
      <c r="CU56" s="58">
        <f t="shared" si="198"/>
        <v>0</v>
      </c>
      <c r="CV56" s="58">
        <f t="shared" si="198"/>
        <v>0</v>
      </c>
      <c r="CW56" s="58">
        <f t="shared" si="198"/>
        <v>0</v>
      </c>
      <c r="CX56" s="58">
        <f t="shared" si="198"/>
        <v>0</v>
      </c>
      <c r="CY56" s="58">
        <f t="shared" si="198"/>
        <v>0</v>
      </c>
      <c r="CZ56" s="58">
        <f t="shared" si="198"/>
        <v>0</v>
      </c>
      <c r="DA56" s="58">
        <f t="shared" si="198"/>
        <v>0</v>
      </c>
      <c r="DB56" s="58">
        <f t="shared" si="198"/>
        <v>0</v>
      </c>
      <c r="DC56" s="58">
        <f t="shared" si="198"/>
        <v>0</v>
      </c>
      <c r="DD56" s="58">
        <f t="shared" si="198"/>
        <v>0</v>
      </c>
      <c r="DE56" s="58">
        <f t="shared" si="198"/>
        <v>0</v>
      </c>
      <c r="DF56" s="58">
        <f t="shared" si="198"/>
        <v>0</v>
      </c>
      <c r="DG56" s="58">
        <f t="shared" si="198"/>
        <v>0</v>
      </c>
      <c r="DH56" s="58">
        <f t="shared" si="198"/>
        <v>0</v>
      </c>
      <c r="DI56" s="58">
        <f t="shared" si="198"/>
        <v>0</v>
      </c>
      <c r="DJ56" s="58">
        <f t="shared" si="198"/>
        <v>0</v>
      </c>
      <c r="DK56" s="58">
        <f t="shared" si="198"/>
        <v>0</v>
      </c>
      <c r="DL56" s="58">
        <f t="shared" si="198"/>
        <v>0</v>
      </c>
      <c r="DM56" s="58">
        <f t="shared" si="198"/>
        <v>0</v>
      </c>
      <c r="DN56" s="58">
        <f t="shared" si="198"/>
        <v>0</v>
      </c>
      <c r="DO56" s="58">
        <f t="shared" si="198"/>
        <v>0</v>
      </c>
      <c r="DP56" s="58">
        <f t="shared" si="198"/>
        <v>0</v>
      </c>
      <c r="DQ56" s="58">
        <f t="shared" si="198"/>
        <v>0</v>
      </c>
      <c r="DR56" s="58">
        <f t="shared" si="198"/>
        <v>0</v>
      </c>
      <c r="DS56" s="58">
        <f t="shared" si="198"/>
        <v>0</v>
      </c>
      <c r="DT56" s="58">
        <f t="shared" si="198"/>
        <v>0</v>
      </c>
      <c r="DU56" s="58">
        <f t="shared" si="198"/>
        <v>0</v>
      </c>
      <c r="DV56" s="58">
        <f t="shared" si="198"/>
        <v>0</v>
      </c>
      <c r="DW56" s="58">
        <f t="shared" si="198"/>
        <v>0</v>
      </c>
      <c r="DX56" s="58">
        <f t="shared" si="198"/>
        <v>0</v>
      </c>
      <c r="DY56" s="58">
        <f t="shared" si="198"/>
        <v>0</v>
      </c>
      <c r="DZ56" s="58">
        <f t="shared" si="198"/>
        <v>0</v>
      </c>
      <c r="EA56" s="58">
        <f t="shared" si="198"/>
        <v>0</v>
      </c>
      <c r="EB56" s="58">
        <f t="shared" si="198"/>
        <v>0</v>
      </c>
      <c r="EC56" s="58">
        <f t="shared" si="198"/>
        <v>0</v>
      </c>
      <c r="ED56" s="58">
        <f t="shared" si="198"/>
        <v>0</v>
      </c>
      <c r="EE56" s="58">
        <f t="shared" si="198"/>
        <v>0</v>
      </c>
      <c r="EF56" s="58">
        <f t="shared" si="198"/>
        <v>0</v>
      </c>
      <c r="EG56" s="66"/>
    </row>
    <row r="57" spans="1:137" ht="15.75" thickTop="1" x14ac:dyDescent="0.25">
      <c r="A57" s="2"/>
      <c r="B57" s="59" t="s">
        <v>73</v>
      </c>
      <c r="C57" s="59"/>
      <c r="D57" s="59"/>
      <c r="E57" s="60">
        <f>N66</f>
        <v>732344.52959563199</v>
      </c>
      <c r="F57" s="2"/>
      <c r="K57" s="10"/>
      <c r="L57" s="58"/>
      <c r="M57" s="58" t="s">
        <v>64</v>
      </c>
      <c r="N57" s="66"/>
      <c r="O57" s="58"/>
      <c r="P57" s="58">
        <f>P55-P56</f>
        <v>3025000</v>
      </c>
      <c r="Q57" s="58">
        <f>Q55-Q56</f>
        <v>3025000</v>
      </c>
      <c r="R57" s="58">
        <f t="shared" ref="R57:CC57" si="199">R55-R56</f>
        <v>3025000</v>
      </c>
      <c r="S57" s="58">
        <f t="shared" si="199"/>
        <v>3025000</v>
      </c>
      <c r="T57" s="58">
        <f t="shared" si="199"/>
        <v>3025000</v>
      </c>
      <c r="U57" s="58">
        <f t="shared" si="199"/>
        <v>3025000</v>
      </c>
      <c r="V57" s="58">
        <f t="shared" si="199"/>
        <v>3025000</v>
      </c>
      <c r="W57" s="58">
        <f t="shared" si="199"/>
        <v>3025000</v>
      </c>
      <c r="X57" s="58">
        <f t="shared" si="199"/>
        <v>0</v>
      </c>
      <c r="Y57" s="58">
        <f t="shared" si="199"/>
        <v>0</v>
      </c>
      <c r="Z57" s="58">
        <f t="shared" si="199"/>
        <v>0</v>
      </c>
      <c r="AA57" s="58">
        <f t="shared" si="199"/>
        <v>0</v>
      </c>
      <c r="AB57" s="58">
        <f t="shared" si="199"/>
        <v>0</v>
      </c>
      <c r="AC57" s="58">
        <f t="shared" si="199"/>
        <v>0</v>
      </c>
      <c r="AD57" s="58">
        <f t="shared" si="199"/>
        <v>0</v>
      </c>
      <c r="AE57" s="58">
        <f t="shared" si="199"/>
        <v>0</v>
      </c>
      <c r="AF57" s="58">
        <f t="shared" si="199"/>
        <v>0</v>
      </c>
      <c r="AG57" s="58">
        <f t="shared" si="199"/>
        <v>0</v>
      </c>
      <c r="AH57" s="58">
        <f t="shared" si="199"/>
        <v>0</v>
      </c>
      <c r="AI57" s="58">
        <f t="shared" si="199"/>
        <v>0</v>
      </c>
      <c r="AJ57" s="58">
        <f t="shared" si="199"/>
        <v>0</v>
      </c>
      <c r="AK57" s="58">
        <f t="shared" si="199"/>
        <v>0</v>
      </c>
      <c r="AL57" s="58">
        <f t="shared" si="199"/>
        <v>0</v>
      </c>
      <c r="AM57" s="58">
        <f t="shared" si="199"/>
        <v>0</v>
      </c>
      <c r="AN57" s="58">
        <f t="shared" si="199"/>
        <v>0</v>
      </c>
      <c r="AO57" s="58">
        <f t="shared" si="199"/>
        <v>0</v>
      </c>
      <c r="AP57" s="58">
        <f t="shared" si="199"/>
        <v>0</v>
      </c>
      <c r="AQ57" s="58">
        <f t="shared" si="199"/>
        <v>0</v>
      </c>
      <c r="AR57" s="58">
        <f t="shared" si="199"/>
        <v>0</v>
      </c>
      <c r="AS57" s="58">
        <f t="shared" si="199"/>
        <v>0</v>
      </c>
      <c r="AT57" s="58">
        <f t="shared" si="199"/>
        <v>0</v>
      </c>
      <c r="AU57" s="58">
        <f t="shared" si="199"/>
        <v>0</v>
      </c>
      <c r="AV57" s="58">
        <f t="shared" si="199"/>
        <v>0</v>
      </c>
      <c r="AW57" s="58">
        <f t="shared" si="199"/>
        <v>0</v>
      </c>
      <c r="AX57" s="58">
        <f t="shared" si="199"/>
        <v>0</v>
      </c>
      <c r="AY57" s="58">
        <f t="shared" si="199"/>
        <v>0</v>
      </c>
      <c r="AZ57" s="58">
        <f t="shared" si="199"/>
        <v>0</v>
      </c>
      <c r="BA57" s="58">
        <f t="shared" si="199"/>
        <v>0</v>
      </c>
      <c r="BB57" s="58">
        <f t="shared" si="199"/>
        <v>0</v>
      </c>
      <c r="BC57" s="58">
        <f t="shared" si="199"/>
        <v>0</v>
      </c>
      <c r="BD57" s="58">
        <f t="shared" si="199"/>
        <v>0</v>
      </c>
      <c r="BE57" s="58">
        <f t="shared" si="199"/>
        <v>0</v>
      </c>
      <c r="BF57" s="58">
        <f t="shared" si="199"/>
        <v>0</v>
      </c>
      <c r="BG57" s="58">
        <f t="shared" si="199"/>
        <v>0</v>
      </c>
      <c r="BH57" s="58">
        <f t="shared" si="199"/>
        <v>0</v>
      </c>
      <c r="BI57" s="58">
        <f t="shared" si="199"/>
        <v>0</v>
      </c>
      <c r="BJ57" s="58">
        <f t="shared" si="199"/>
        <v>0</v>
      </c>
      <c r="BK57" s="58">
        <f t="shared" si="199"/>
        <v>0</v>
      </c>
      <c r="BL57" s="58">
        <f t="shared" si="199"/>
        <v>0</v>
      </c>
      <c r="BM57" s="58">
        <f t="shared" si="199"/>
        <v>0</v>
      </c>
      <c r="BN57" s="58">
        <f t="shared" si="199"/>
        <v>0</v>
      </c>
      <c r="BO57" s="58">
        <f t="shared" si="199"/>
        <v>0</v>
      </c>
      <c r="BP57" s="58">
        <f t="shared" si="199"/>
        <v>0</v>
      </c>
      <c r="BQ57" s="58">
        <f t="shared" si="199"/>
        <v>0</v>
      </c>
      <c r="BR57" s="58">
        <f t="shared" si="199"/>
        <v>0</v>
      </c>
      <c r="BS57" s="58">
        <f t="shared" si="199"/>
        <v>0</v>
      </c>
      <c r="BT57" s="58">
        <f t="shared" si="199"/>
        <v>0</v>
      </c>
      <c r="BU57" s="58">
        <f t="shared" si="199"/>
        <v>0</v>
      </c>
      <c r="BV57" s="58">
        <f t="shared" si="199"/>
        <v>0</v>
      </c>
      <c r="BW57" s="58">
        <f t="shared" si="199"/>
        <v>0</v>
      </c>
      <c r="BX57" s="58">
        <f t="shared" si="199"/>
        <v>0</v>
      </c>
      <c r="BY57" s="58">
        <f t="shared" si="199"/>
        <v>0</v>
      </c>
      <c r="BZ57" s="58">
        <f t="shared" si="199"/>
        <v>0</v>
      </c>
      <c r="CA57" s="58">
        <f t="shared" si="199"/>
        <v>0</v>
      </c>
      <c r="CB57" s="58">
        <f t="shared" si="199"/>
        <v>0</v>
      </c>
      <c r="CC57" s="58">
        <f t="shared" si="199"/>
        <v>0</v>
      </c>
      <c r="CD57" s="58">
        <f t="shared" ref="CD57:EF57" si="200">CD55-CD56</f>
        <v>0</v>
      </c>
      <c r="CE57" s="58">
        <f t="shared" si="200"/>
        <v>0</v>
      </c>
      <c r="CF57" s="58">
        <f t="shared" si="200"/>
        <v>0</v>
      </c>
      <c r="CG57" s="58">
        <f t="shared" si="200"/>
        <v>0</v>
      </c>
      <c r="CH57" s="58">
        <f t="shared" si="200"/>
        <v>0</v>
      </c>
      <c r="CI57" s="58">
        <f t="shared" si="200"/>
        <v>0</v>
      </c>
      <c r="CJ57" s="58">
        <f t="shared" si="200"/>
        <v>0</v>
      </c>
      <c r="CK57" s="58">
        <f t="shared" si="200"/>
        <v>0</v>
      </c>
      <c r="CL57" s="58">
        <f t="shared" si="200"/>
        <v>0</v>
      </c>
      <c r="CM57" s="58">
        <f t="shared" si="200"/>
        <v>0</v>
      </c>
      <c r="CN57" s="58">
        <f t="shared" si="200"/>
        <v>0</v>
      </c>
      <c r="CO57" s="58">
        <f t="shared" si="200"/>
        <v>0</v>
      </c>
      <c r="CP57" s="58">
        <f t="shared" si="200"/>
        <v>0</v>
      </c>
      <c r="CQ57" s="58">
        <f t="shared" si="200"/>
        <v>0</v>
      </c>
      <c r="CR57" s="58">
        <f t="shared" si="200"/>
        <v>0</v>
      </c>
      <c r="CS57" s="58">
        <f t="shared" si="200"/>
        <v>0</v>
      </c>
      <c r="CT57" s="58">
        <f t="shared" si="200"/>
        <v>0</v>
      </c>
      <c r="CU57" s="58">
        <f t="shared" si="200"/>
        <v>0</v>
      </c>
      <c r="CV57" s="58">
        <f t="shared" si="200"/>
        <v>0</v>
      </c>
      <c r="CW57" s="58">
        <f t="shared" si="200"/>
        <v>0</v>
      </c>
      <c r="CX57" s="58">
        <f t="shared" si="200"/>
        <v>0</v>
      </c>
      <c r="CY57" s="58">
        <f t="shared" si="200"/>
        <v>0</v>
      </c>
      <c r="CZ57" s="58">
        <f t="shared" si="200"/>
        <v>0</v>
      </c>
      <c r="DA57" s="58">
        <f t="shared" si="200"/>
        <v>0</v>
      </c>
      <c r="DB57" s="58">
        <f t="shared" si="200"/>
        <v>0</v>
      </c>
      <c r="DC57" s="58">
        <f t="shared" si="200"/>
        <v>0</v>
      </c>
      <c r="DD57" s="58">
        <f t="shared" si="200"/>
        <v>0</v>
      </c>
      <c r="DE57" s="58">
        <f t="shared" si="200"/>
        <v>0</v>
      </c>
      <c r="DF57" s="58">
        <f t="shared" si="200"/>
        <v>0</v>
      </c>
      <c r="DG57" s="58">
        <f t="shared" si="200"/>
        <v>0</v>
      </c>
      <c r="DH57" s="58">
        <f t="shared" si="200"/>
        <v>0</v>
      </c>
      <c r="DI57" s="58">
        <f t="shared" si="200"/>
        <v>0</v>
      </c>
      <c r="DJ57" s="58">
        <f t="shared" si="200"/>
        <v>0</v>
      </c>
      <c r="DK57" s="58">
        <f t="shared" si="200"/>
        <v>0</v>
      </c>
      <c r="DL57" s="58">
        <f t="shared" si="200"/>
        <v>0</v>
      </c>
      <c r="DM57" s="58">
        <f t="shared" si="200"/>
        <v>0</v>
      </c>
      <c r="DN57" s="58">
        <f t="shared" si="200"/>
        <v>0</v>
      </c>
      <c r="DO57" s="58">
        <f t="shared" si="200"/>
        <v>0</v>
      </c>
      <c r="DP57" s="58">
        <f t="shared" si="200"/>
        <v>0</v>
      </c>
      <c r="DQ57" s="58">
        <f t="shared" si="200"/>
        <v>0</v>
      </c>
      <c r="DR57" s="58">
        <f t="shared" si="200"/>
        <v>0</v>
      </c>
      <c r="DS57" s="58">
        <f t="shared" si="200"/>
        <v>0</v>
      </c>
      <c r="DT57" s="58">
        <f t="shared" si="200"/>
        <v>0</v>
      </c>
      <c r="DU57" s="58">
        <f t="shared" si="200"/>
        <v>0</v>
      </c>
      <c r="DV57" s="58">
        <f t="shared" si="200"/>
        <v>0</v>
      </c>
      <c r="DW57" s="58">
        <f t="shared" si="200"/>
        <v>0</v>
      </c>
      <c r="DX57" s="58">
        <f t="shared" si="200"/>
        <v>0</v>
      </c>
      <c r="DY57" s="58">
        <f t="shared" si="200"/>
        <v>0</v>
      </c>
      <c r="DZ57" s="58">
        <f t="shared" si="200"/>
        <v>0</v>
      </c>
      <c r="EA57" s="58">
        <f t="shared" si="200"/>
        <v>0</v>
      </c>
      <c r="EB57" s="58">
        <f t="shared" si="200"/>
        <v>0</v>
      </c>
      <c r="EC57" s="58">
        <f t="shared" si="200"/>
        <v>0</v>
      </c>
      <c r="ED57" s="58">
        <f t="shared" si="200"/>
        <v>0</v>
      </c>
      <c r="EE57" s="58">
        <f t="shared" si="200"/>
        <v>0</v>
      </c>
      <c r="EF57" s="58">
        <f t="shared" si="200"/>
        <v>0</v>
      </c>
      <c r="EG57" s="66"/>
    </row>
    <row r="58" spans="1:137" x14ac:dyDescent="0.25">
      <c r="A58" s="2"/>
      <c r="B58" s="59"/>
      <c r="C58" s="59"/>
      <c r="D58" s="59"/>
      <c r="E58" s="59"/>
      <c r="F58" s="2"/>
      <c r="G58" s="2"/>
      <c r="H58" s="2"/>
      <c r="I58" s="2"/>
      <c r="J58" s="2"/>
      <c r="K58" s="10"/>
      <c r="L58" s="58"/>
      <c r="M58" s="58" t="s">
        <v>65</v>
      </c>
      <c r="N58" s="66"/>
      <c r="O58" s="58"/>
      <c r="P58" s="58">
        <f>MAX(SUM($P$56:P56)+SUM($O$59:O59)-SUM($P$80:P80),0)</f>
        <v>0</v>
      </c>
      <c r="Q58" s="58">
        <f>MAX(SUM($P$56:Q56)+SUM($O$59:P59)-SUM($P$76:Q76),0)</f>
        <v>0</v>
      </c>
      <c r="R58" s="58">
        <f>MAX(SUM($P$56:R56)+SUM($O$59:Q59)-SUM($P$76:R76),0)</f>
        <v>0</v>
      </c>
      <c r="S58" s="58">
        <f>MAX(SUM($P$56:S56)+SUM($O$59:R59)-SUM($P$76:S76),0)</f>
        <v>0</v>
      </c>
      <c r="T58" s="58">
        <f>MAX(SUM($P$56:T56)+SUM($O$59:S59)-SUM($P$76:T76),0)</f>
        <v>0</v>
      </c>
      <c r="U58" s="58">
        <f>MAX(SUM($P$56:U56)+SUM($O$59:T59)-SUM($P$76:U76),0)</f>
        <v>0</v>
      </c>
      <c r="V58" s="58">
        <f>MAX(SUM($P$56:V56)+SUM($O$59:U59)-SUM($P$76:V76),0)</f>
        <v>0</v>
      </c>
      <c r="W58" s="58">
        <f>MAX(SUM($P$56:W56)+SUM($O$59:V59)-SUM($P$76:W76),0)</f>
        <v>0</v>
      </c>
      <c r="X58" s="58">
        <f>MAX(SUM($P$56:X56)+SUM($O$59:W59)-SUM($P$76:X76),0)</f>
        <v>3025000</v>
      </c>
      <c r="Y58" s="58">
        <f>MAX(SUM($P$56:Y56)+SUM($O$59:X59)-SUM($P$76:Y76),0)</f>
        <v>3053703.5986271137</v>
      </c>
      <c r="Z58" s="58">
        <f>MAX(SUM($P$56:Z56)+SUM($O$59:Y59)-SUM($P$76:Z76),0)</f>
        <v>3082679.5597580774</v>
      </c>
      <c r="AA58" s="58">
        <f>MAX(SUM($P$56:AA56)+SUM($O$59:Z59)-SUM($P$76:AA76),0)</f>
        <v>3111930.4677842935</v>
      </c>
      <c r="AB58" s="58">
        <f>MAX(SUM($P$56:AB56)+SUM($O$59:AA59)-SUM($P$76:AB76),0)</f>
        <v>3141458.9316199189</v>
      </c>
      <c r="AC58" s="58">
        <f>MAX(SUM($P$56:AC56)+SUM($O$59:AB59)-SUM($P$76:AC76),0)</f>
        <v>3171267.5849345569</v>
      </c>
      <c r="AD58" s="58">
        <f>MAX(SUM($P$56:AD56)+SUM($O$59:AC59)-SUM($P$76:AD76),0)</f>
        <v>3201359.0863881558</v>
      </c>
      <c r="AE58" s="58">
        <f>MAX(SUM($P$56:AE56)+SUM($O$59:AD59)-SUM($P$76:AE76),0)</f>
        <v>3231736.1198681393</v>
      </c>
      <c r="AF58" s="58">
        <f>MAX(SUM($P$56:AF56)+SUM($O$59:AE59)-SUM($P$76:AF76),0)</f>
        <v>3262401.3947287807</v>
      </c>
      <c r="AG58" s="58">
        <f>MAX(SUM($P$56:AG56)+SUM($O$59:AF59)-SUM($P$76:AG76),0)</f>
        <v>3293357.6460328572</v>
      </c>
      <c r="AH58" s="58">
        <f>MAX(SUM($P$56:AH56)+SUM($O$59:AG59)-SUM($P$76:AH76),0)</f>
        <v>3324607.6347955884</v>
      </c>
      <c r="AI58" s="58">
        <f>MAX(SUM($P$56:AI56)+SUM($O$59:AH59)-SUM($P$76:AI76),0)</f>
        <v>3356154.1482308977</v>
      </c>
      <c r="AJ58" s="58">
        <f>MAX(SUM($P$56:AJ56)+SUM($O$59:AI59)-SUM($P$76:AJ76),0)</f>
        <v>0</v>
      </c>
      <c r="AK58" s="58">
        <f>MAX(SUM($P$56:AK56)+SUM($O$59:AJ59)-SUM($P$76:AK76),0)</f>
        <v>0</v>
      </c>
      <c r="AL58" s="58">
        <f>MAX(SUM($P$56:AL56)+SUM($O$59:AK59)-SUM($P$76:AL76),0)</f>
        <v>0</v>
      </c>
      <c r="AM58" s="58">
        <f>MAX(SUM($P$56:AM56)+SUM($O$59:AL59)-SUM($P$76:AM76),0)</f>
        <v>0</v>
      </c>
      <c r="AN58" s="58">
        <f>MAX(SUM($P$56:AN56)+SUM($O$59:AM59)-SUM($P$76:AN76),0)</f>
        <v>0</v>
      </c>
      <c r="AO58" s="58">
        <f>MAX(SUM($P$56:AO56)+SUM($O$59:AN59)-SUM($P$76:AO76),0)</f>
        <v>0</v>
      </c>
      <c r="AP58" s="58">
        <f>MAX(SUM($P$56:AP56)+SUM($O$59:AO59)-SUM($P$76:AP76),0)</f>
        <v>0</v>
      </c>
      <c r="AQ58" s="58">
        <f>MAX(SUM($P$56:AQ56)+SUM($O$59:AP59)-SUM($P$76:AQ76),0)</f>
        <v>0</v>
      </c>
      <c r="AR58" s="58">
        <f>MAX(SUM($P$56:AR56)+SUM($O$59:AQ59)-SUM($P$76:AR76),0)</f>
        <v>0</v>
      </c>
      <c r="AS58" s="58">
        <f>MAX(SUM($P$56:AS56)+SUM($O$59:AR59)-SUM($P$76:AS76),0)</f>
        <v>0</v>
      </c>
      <c r="AT58" s="58">
        <f>MAX(SUM($P$56:AT56)+SUM($O$59:AS59)-SUM($P$76:AT76),0)</f>
        <v>0</v>
      </c>
      <c r="AU58" s="58">
        <f>MAX(SUM($P$56:AU56)+SUM($O$59:AT59)-SUM($P$76:AU76),0)</f>
        <v>0</v>
      </c>
      <c r="AV58" s="58">
        <f>MAX(SUM($P$56:AV56)+SUM($O$59:AU59)-SUM($P$76:AV76),0)</f>
        <v>0</v>
      </c>
      <c r="AW58" s="58">
        <f>MAX(SUM($P$56:AW56)+SUM($O$59:AV59)-SUM($P$76:AW76),0)</f>
        <v>0</v>
      </c>
      <c r="AX58" s="58">
        <f>MAX(SUM($P$56:AX56)+SUM($O$59:AW59)-SUM($P$76:AX76),0)</f>
        <v>0</v>
      </c>
      <c r="AY58" s="58">
        <f>MAX(SUM($P$56:AY56)+SUM($O$59:AX59)-SUM($P$76:AY76),0)</f>
        <v>0</v>
      </c>
      <c r="AZ58" s="58">
        <f>MAX(SUM($P$56:AZ56)+SUM($O$59:AY59)-SUM($P$76:AZ76),0)</f>
        <v>0</v>
      </c>
      <c r="BA58" s="58">
        <f>MAX(SUM($P$56:BA56)+SUM($O$59:AZ59)-SUM($P$76:BA76),0)</f>
        <v>0</v>
      </c>
      <c r="BB58" s="58">
        <f>MAX(SUM($P$56:BB56)+SUM($O$59:BA59)-SUM($P$76:BB76),0)</f>
        <v>0</v>
      </c>
      <c r="BC58" s="58">
        <f>MAX(SUM($P$56:BC56)+SUM($O$59:BB59)-SUM($P$76:BC76),0)</f>
        <v>0</v>
      </c>
      <c r="BD58" s="58">
        <f>MAX(SUM($P$56:BD56)+SUM($O$59:BC59)-SUM($P$76:BD76),0)</f>
        <v>0</v>
      </c>
      <c r="BE58" s="58">
        <f>MAX(SUM($P$56:BE56)+SUM($O$59:BD59)-SUM($P$76:BE76),0)</f>
        <v>0</v>
      </c>
      <c r="BF58" s="58">
        <f>MAX(SUM($P$56:BF56)+SUM($O$59:BE59)-SUM($P$76:BF76),0)</f>
        <v>0</v>
      </c>
      <c r="BG58" s="58">
        <f>MAX(SUM($P$56:BG56)+SUM($O$59:BF59)-SUM($P$76:BG76),0)</f>
        <v>0</v>
      </c>
      <c r="BH58" s="58">
        <f>MAX(SUM($P$56:BH56)+SUM($O$59:BG59)-SUM($P$76:BH76),0)</f>
        <v>0</v>
      </c>
      <c r="BI58" s="58">
        <f>MAX(SUM($P$56:BI56)+SUM($O$59:BH59)-SUM($P$76:BI76),0)</f>
        <v>0</v>
      </c>
      <c r="BJ58" s="58">
        <f>MAX(SUM($P$56:BJ56)+SUM($O$59:BI59)-SUM($P$76:BJ76),0)</f>
        <v>0</v>
      </c>
      <c r="BK58" s="58">
        <f>MAX(SUM($P$56:BK56)+SUM($O$59:BJ59)-SUM($P$76:BK76),0)</f>
        <v>0</v>
      </c>
      <c r="BL58" s="58">
        <f>MAX(SUM($P$56:BL56)+SUM($O$59:BK59)-SUM($P$76:BL76),0)</f>
        <v>0</v>
      </c>
      <c r="BM58" s="58">
        <f>MAX(SUM($P$56:BM56)+SUM($O$59:BL59)-SUM($P$76:BM76),0)</f>
        <v>0</v>
      </c>
      <c r="BN58" s="58">
        <f>MAX(SUM($P$56:BN56)+SUM($O$59:BM59)-SUM($P$76:BN76),0)</f>
        <v>0</v>
      </c>
      <c r="BO58" s="58">
        <f>MAX(SUM($P$56:BO56)+SUM($O$59:BN59)-SUM($P$76:BO76),0)</f>
        <v>0</v>
      </c>
      <c r="BP58" s="58">
        <f>MAX(SUM($P$56:BP56)+SUM($O$59:BO59)-SUM($P$76:BP76),0)</f>
        <v>0</v>
      </c>
      <c r="BQ58" s="58">
        <f>MAX(SUM($P$56:BQ56)+SUM($O$59:BP59)-SUM($P$76:BQ76),0)</f>
        <v>0</v>
      </c>
      <c r="BR58" s="58">
        <f>MAX(SUM($P$56:BR56)+SUM($O$59:BQ59)-SUM($P$76:BR76),0)</f>
        <v>0</v>
      </c>
      <c r="BS58" s="58">
        <f>MAX(SUM($P$56:BS56)+SUM($O$59:BR59)-SUM($P$76:BS76),0)</f>
        <v>0</v>
      </c>
      <c r="BT58" s="58">
        <f>MAX(SUM($P$56:BT56)+SUM($O$59:BS59)-SUM($P$76:BT76),0)</f>
        <v>0</v>
      </c>
      <c r="BU58" s="58">
        <f>MAX(SUM($P$56:BU56)+SUM($O$59:BT59)-SUM($P$76:BU76),0)</f>
        <v>0</v>
      </c>
      <c r="BV58" s="58">
        <f>MAX(SUM($P$56:BV56)+SUM($O$59:BU59)-SUM($P$76:BV76),0)</f>
        <v>0</v>
      </c>
      <c r="BW58" s="58">
        <f>MAX(SUM($P$56:BW56)+SUM($O$59:BV59)-SUM($P$76:BW76),0)</f>
        <v>0</v>
      </c>
      <c r="BX58" s="58">
        <f>MAX(SUM($P$56:BX56)+SUM($O$59:BW59)-SUM($P$76:BX76),0)</f>
        <v>0</v>
      </c>
      <c r="BY58" s="58">
        <f>MAX(SUM($P$56:BY56)+SUM($O$59:BX59)-SUM($P$76:BY76),0)</f>
        <v>0</v>
      </c>
      <c r="BZ58" s="58">
        <f>MAX(SUM($P$56:BZ56)+SUM($O$59:BY59)-SUM($P$76:BZ76),0)</f>
        <v>0</v>
      </c>
      <c r="CA58" s="58">
        <f>MAX(SUM($P$56:CA56)+SUM($O$59:BZ59)-SUM($P$76:CA76),0)</f>
        <v>0</v>
      </c>
      <c r="CB58" s="58">
        <f>MAX(SUM($P$56:CB56)+SUM($O$59:CA59)-SUM($P$76:CB76),0)</f>
        <v>0</v>
      </c>
      <c r="CC58" s="58">
        <f>MAX(SUM($P$56:CC56)+SUM($O$59:CB59)-SUM($P$76:CC76),0)</f>
        <v>0</v>
      </c>
      <c r="CD58" s="58">
        <f>MAX(SUM($P$56:CD56)+SUM($O$59:CC59)-SUM($P$76:CD76),0)</f>
        <v>0</v>
      </c>
      <c r="CE58" s="58">
        <f>MAX(SUM($P$56:CE56)+SUM($O$59:CD59)-SUM($P$76:CE76),0)</f>
        <v>0</v>
      </c>
      <c r="CF58" s="58">
        <f>MAX(SUM($P$56:CF56)+SUM($O$59:CE59)-SUM($P$76:CF76),0)</f>
        <v>0</v>
      </c>
      <c r="CG58" s="58">
        <f>MAX(SUM($P$56:CG56)+SUM($O$59:CF59)-SUM($P$76:CG76),0)</f>
        <v>0</v>
      </c>
      <c r="CH58" s="58">
        <f>MAX(SUM($P$56:CH56)+SUM($O$59:CG59)-SUM($P$76:CH76),0)</f>
        <v>0</v>
      </c>
      <c r="CI58" s="58">
        <f>MAX(SUM($P$56:CI56)+SUM($O$59:CH59)-SUM($P$76:CI76),0)</f>
        <v>0</v>
      </c>
      <c r="CJ58" s="58">
        <f>MAX(SUM($P$56:CJ56)+SUM($O$59:CI59)-SUM($P$76:CJ76),0)</f>
        <v>0</v>
      </c>
      <c r="CK58" s="58">
        <f>MAX(SUM($P$56:CK56)+SUM($O$59:CJ59)-SUM($P$76:CK76),0)</f>
        <v>0</v>
      </c>
      <c r="CL58" s="58">
        <f>MAX(SUM($P$56:CL56)+SUM($O$59:CK59)-SUM($P$76:CL76),0)</f>
        <v>0</v>
      </c>
      <c r="CM58" s="58">
        <f>MAX(SUM($P$56:CM56)+SUM($O$59:CL59)-SUM($P$76:CM76),0)</f>
        <v>0</v>
      </c>
      <c r="CN58" s="58">
        <f>MAX(SUM($P$56:CN56)+SUM($O$59:CM59)-SUM($P$76:CN76),0)</f>
        <v>0</v>
      </c>
      <c r="CO58" s="58">
        <f>MAX(SUM($P$56:CO56)+SUM($O$59:CN59)-SUM($P$76:CO76),0)</f>
        <v>0</v>
      </c>
      <c r="CP58" s="58">
        <f>MAX(SUM($P$56:CP56)+SUM($O$59:CO59)-SUM($P$76:CP76),0)</f>
        <v>0</v>
      </c>
      <c r="CQ58" s="58">
        <f>MAX(SUM($P$56:CQ56)+SUM($O$59:CP59)-SUM($P$76:CQ76),0)</f>
        <v>0</v>
      </c>
      <c r="CR58" s="58">
        <f>MAX(SUM($P$56:CR56)+SUM($O$59:CQ59)-SUM($P$76:CR76),0)</f>
        <v>0</v>
      </c>
      <c r="CS58" s="58">
        <f>MAX(SUM($P$56:CS56)+SUM($O$59:CR59)-SUM($P$76:CS76),0)</f>
        <v>0</v>
      </c>
      <c r="CT58" s="58">
        <f>MAX(SUM($P$56:CT56)+SUM($O$59:CS59)-SUM($P$76:CT76),0)</f>
        <v>0</v>
      </c>
      <c r="CU58" s="58">
        <f>MAX(SUM($P$56:CU56)+SUM($O$59:CT59)-SUM($P$76:CU76),0)</f>
        <v>0</v>
      </c>
      <c r="CV58" s="58">
        <f>MAX(SUM($P$56:CV56)+SUM($O$59:CU59)-SUM($P$76:CV76),0)</f>
        <v>0</v>
      </c>
      <c r="CW58" s="58">
        <f>MAX(SUM($P$56:CW56)+SUM($O$59:CV59)-SUM($P$76:CW76),0)</f>
        <v>0</v>
      </c>
      <c r="CX58" s="58">
        <f>MAX(SUM($P$56:CX56)+SUM($O$59:CW59)-SUM($P$76:CX76),0)</f>
        <v>0</v>
      </c>
      <c r="CY58" s="58">
        <f>MAX(SUM($P$56:CY56)+SUM($O$59:CX59)-SUM($P$76:CY76),0)</f>
        <v>0</v>
      </c>
      <c r="CZ58" s="58">
        <f>MAX(SUM($P$56:CZ56)+SUM($O$59:CY59)-SUM($P$76:CZ76),0)</f>
        <v>0</v>
      </c>
      <c r="DA58" s="58">
        <f>MAX(SUM($P$56:DA56)+SUM($O$59:CZ59)-SUM($P$76:DA76),0)</f>
        <v>0</v>
      </c>
      <c r="DB58" s="58">
        <f>MAX(SUM($P$56:DB56)+SUM($O$59:DA59)-SUM($P$76:DB76),0)</f>
        <v>0</v>
      </c>
      <c r="DC58" s="58">
        <f>MAX(SUM($P$56:DC56)+SUM($O$59:DB59)-SUM($P$76:DC76),0)</f>
        <v>0</v>
      </c>
      <c r="DD58" s="58">
        <f>MAX(SUM($P$56:DD56)+SUM($O$59:DC59)-SUM($P$76:DD76),0)</f>
        <v>0</v>
      </c>
      <c r="DE58" s="58">
        <f>MAX(SUM($P$56:DE56)+SUM($O$59:DD59)-SUM($P$76:DE76),0)</f>
        <v>0</v>
      </c>
      <c r="DF58" s="58">
        <f>MAX(SUM($P$56:DF56)+SUM($O$59:DE59)-SUM($P$76:DF76),0)</f>
        <v>0</v>
      </c>
      <c r="DG58" s="58">
        <f>MAX(SUM($P$56:DG56)+SUM($O$59:DF59)-SUM($P$76:DG76),0)</f>
        <v>0</v>
      </c>
      <c r="DH58" s="58">
        <f>MAX(SUM($P$56:DH56)+SUM($O$59:DG59)-SUM($P$76:DH76),0)</f>
        <v>0</v>
      </c>
      <c r="DI58" s="58">
        <f>MAX(SUM($P$56:DI56)+SUM($O$59:DH59)-SUM($P$76:DI76),0)</f>
        <v>0</v>
      </c>
      <c r="DJ58" s="58">
        <f>MAX(SUM($P$56:DJ56)+SUM($O$59:DI59)-SUM($P$76:DJ76),0)</f>
        <v>0</v>
      </c>
      <c r="DK58" s="58">
        <f>MAX(SUM($P$56:DK56)+SUM($O$59:DJ59)-SUM($P$76:DK76),0)</f>
        <v>0</v>
      </c>
      <c r="DL58" s="58">
        <f>MAX(SUM($P$56:DL56)+SUM($O$59:DK59)-SUM($P$76:DL76),0)</f>
        <v>0</v>
      </c>
      <c r="DM58" s="58">
        <f>MAX(SUM($P$56:DM56)+SUM($O$59:DL59)-SUM($P$76:DM76),0)</f>
        <v>0</v>
      </c>
      <c r="DN58" s="58">
        <f>MAX(SUM($P$56:DN56)+SUM($O$59:DM59)-SUM($P$76:DN76),0)</f>
        <v>0</v>
      </c>
      <c r="DO58" s="58">
        <f>MAX(SUM($P$56:DO56)+SUM($O$59:DN59)-SUM($P$76:DO76),0)</f>
        <v>0</v>
      </c>
      <c r="DP58" s="58">
        <f>MAX(SUM($P$56:DP56)+SUM($O$59:DO59)-SUM($P$76:DP76),0)</f>
        <v>0</v>
      </c>
      <c r="DQ58" s="58">
        <f>MAX(SUM($P$56:DQ56)+SUM($O$59:DP59)-SUM($P$76:DQ76),0)</f>
        <v>0</v>
      </c>
      <c r="DR58" s="58">
        <f>MAX(SUM($P$56:DR56)+SUM($O$59:DQ59)-SUM($P$76:DR76),0)</f>
        <v>0</v>
      </c>
      <c r="DS58" s="58">
        <f>MAX(SUM($P$56:DS56)+SUM($O$59:DR59)-SUM($P$76:DS76),0)</f>
        <v>0</v>
      </c>
      <c r="DT58" s="58">
        <f>MAX(SUM($P$56:DT56)+SUM($O$59:DS59)-SUM($P$76:DT76),0)</f>
        <v>0</v>
      </c>
      <c r="DU58" s="58">
        <f>MAX(SUM($P$56:DU56)+SUM($O$59:DT59)-SUM($P$76:DU76),0)</f>
        <v>0</v>
      </c>
      <c r="DV58" s="58">
        <f>MAX(SUM($P$56:DV56)+SUM($O$59:DU59)-SUM($P$76:DV76),0)</f>
        <v>0</v>
      </c>
      <c r="DW58" s="58">
        <f>MAX(SUM($P$56:DW56)+SUM($O$59:DV59)-SUM($P$76:DW76),0)</f>
        <v>0</v>
      </c>
      <c r="DX58" s="58">
        <f>MAX(SUM($P$56:DX56)+SUM($O$59:DW59)-SUM($P$76:DX76),0)</f>
        <v>0</v>
      </c>
      <c r="DY58" s="58">
        <f>MAX(SUM($P$56:DY56)+SUM($O$59:DX59)-SUM($P$76:DY76),0)</f>
        <v>0</v>
      </c>
      <c r="DZ58" s="58">
        <f>MAX(SUM($P$56:DZ56)+SUM($O$59:DY59)-SUM($P$76:DZ76),0)</f>
        <v>0</v>
      </c>
      <c r="EA58" s="58">
        <f>MAX(SUM($P$56:EA56)+SUM($O$59:DZ59)-SUM($P$76:EA76),0)</f>
        <v>0</v>
      </c>
      <c r="EB58" s="58">
        <f>MAX(SUM($P$56:EB56)+SUM($O$59:EA59)-SUM($P$76:EB76),0)</f>
        <v>0</v>
      </c>
      <c r="EC58" s="58">
        <f>MAX(SUM($P$56:EC56)+SUM($O$59:EB59)-SUM($P$76:EC76),0)</f>
        <v>0</v>
      </c>
      <c r="ED58" s="58">
        <f>MAX(SUM($P$56:ED56)+SUM($O$59:EC59)-SUM($P$76:ED76),0)</f>
        <v>0</v>
      </c>
      <c r="EE58" s="58">
        <f>MAX(SUM($P$56:EE56)+SUM($O$59:ED59)-SUM($P$76:EE76),0)</f>
        <v>0</v>
      </c>
      <c r="EF58" s="58">
        <f>MAX(SUM($P$56:EF56)+SUM($O$59:EE59)-SUM($P$76:EF76),0)</f>
        <v>0</v>
      </c>
      <c r="EG58" s="66"/>
    </row>
    <row r="59" spans="1:137" x14ac:dyDescent="0.25">
      <c r="A59" s="2"/>
      <c r="B59" s="60" t="s">
        <v>93</v>
      </c>
      <c r="C59" s="59"/>
      <c r="D59" s="59"/>
      <c r="E59" s="59"/>
      <c r="F59" s="2"/>
      <c r="G59" s="2"/>
      <c r="H59" s="2"/>
      <c r="I59" s="2"/>
      <c r="J59" s="2"/>
      <c r="K59" s="10"/>
      <c r="L59" s="58"/>
      <c r="M59" s="58" t="s">
        <v>67</v>
      </c>
      <c r="N59" s="66">
        <f>SUM(P59:EF59)</f>
        <v>363000.00000000285</v>
      </c>
      <c r="O59" s="58"/>
      <c r="P59" s="58">
        <f t="shared" ref="P59:AU59" si="201">P58*((1+$D$61)^(1/12)-1)</f>
        <v>0</v>
      </c>
      <c r="Q59" s="58">
        <f t="shared" si="201"/>
        <v>0</v>
      </c>
      <c r="R59" s="58">
        <f t="shared" si="201"/>
        <v>0</v>
      </c>
      <c r="S59" s="58">
        <f t="shared" si="201"/>
        <v>0</v>
      </c>
      <c r="T59" s="58">
        <f t="shared" si="201"/>
        <v>0</v>
      </c>
      <c r="U59" s="58">
        <f t="shared" si="201"/>
        <v>0</v>
      </c>
      <c r="V59" s="58">
        <f t="shared" si="201"/>
        <v>0</v>
      </c>
      <c r="W59" s="58">
        <f t="shared" si="201"/>
        <v>0</v>
      </c>
      <c r="X59" s="58">
        <f t="shared" si="201"/>
        <v>28703.598627113712</v>
      </c>
      <c r="Y59" s="58">
        <f t="shared" si="201"/>
        <v>28975.961130963777</v>
      </c>
      <c r="Z59" s="58">
        <f t="shared" si="201"/>
        <v>29250.908026216017</v>
      </c>
      <c r="AA59" s="58">
        <f t="shared" si="201"/>
        <v>29528.463835625316</v>
      </c>
      <c r="AB59" s="58">
        <f t="shared" si="201"/>
        <v>29808.65331463789</v>
      </c>
      <c r="AC59" s="58">
        <f t="shared" si="201"/>
        <v>30091.501453599263</v>
      </c>
      <c r="AD59" s="58">
        <f t="shared" si="201"/>
        <v>30377.033479983169</v>
      </c>
      <c r="AE59" s="58">
        <f t="shared" si="201"/>
        <v>30665.274860641628</v>
      </c>
      <c r="AF59" s="58">
        <f t="shared" si="201"/>
        <v>30956.25130407633</v>
      </c>
      <c r="AG59" s="58">
        <f t="shared" si="201"/>
        <v>31249.988762731628</v>
      </c>
      <c r="AH59" s="58">
        <f t="shared" si="201"/>
        <v>31546.513435309229</v>
      </c>
      <c r="AI59" s="58">
        <f t="shared" si="201"/>
        <v>31845.851769104924</v>
      </c>
      <c r="AJ59" s="58">
        <f t="shared" si="201"/>
        <v>0</v>
      </c>
      <c r="AK59" s="58">
        <f t="shared" si="201"/>
        <v>0</v>
      </c>
      <c r="AL59" s="58">
        <f t="shared" si="201"/>
        <v>0</v>
      </c>
      <c r="AM59" s="58">
        <f t="shared" si="201"/>
        <v>0</v>
      </c>
      <c r="AN59" s="58">
        <f t="shared" si="201"/>
        <v>0</v>
      </c>
      <c r="AO59" s="58">
        <f t="shared" si="201"/>
        <v>0</v>
      </c>
      <c r="AP59" s="58">
        <f t="shared" si="201"/>
        <v>0</v>
      </c>
      <c r="AQ59" s="58">
        <f t="shared" si="201"/>
        <v>0</v>
      </c>
      <c r="AR59" s="58">
        <f t="shared" si="201"/>
        <v>0</v>
      </c>
      <c r="AS59" s="58">
        <f t="shared" si="201"/>
        <v>0</v>
      </c>
      <c r="AT59" s="58">
        <f t="shared" si="201"/>
        <v>0</v>
      </c>
      <c r="AU59" s="58">
        <f t="shared" si="201"/>
        <v>0</v>
      </c>
      <c r="AV59" s="58">
        <f t="shared" ref="AV59:CA59" si="202">AV58*((1+$D$61)^(1/12)-1)</f>
        <v>0</v>
      </c>
      <c r="AW59" s="58">
        <f t="shared" si="202"/>
        <v>0</v>
      </c>
      <c r="AX59" s="58">
        <f t="shared" si="202"/>
        <v>0</v>
      </c>
      <c r="AY59" s="58">
        <f t="shared" si="202"/>
        <v>0</v>
      </c>
      <c r="AZ59" s="58">
        <f t="shared" si="202"/>
        <v>0</v>
      </c>
      <c r="BA59" s="58">
        <f t="shared" si="202"/>
        <v>0</v>
      </c>
      <c r="BB59" s="58">
        <f t="shared" si="202"/>
        <v>0</v>
      </c>
      <c r="BC59" s="58">
        <f t="shared" si="202"/>
        <v>0</v>
      </c>
      <c r="BD59" s="58">
        <f t="shared" si="202"/>
        <v>0</v>
      </c>
      <c r="BE59" s="58">
        <f t="shared" si="202"/>
        <v>0</v>
      </c>
      <c r="BF59" s="58">
        <f t="shared" si="202"/>
        <v>0</v>
      </c>
      <c r="BG59" s="58">
        <f t="shared" si="202"/>
        <v>0</v>
      </c>
      <c r="BH59" s="58">
        <f t="shared" si="202"/>
        <v>0</v>
      </c>
      <c r="BI59" s="58">
        <f t="shared" si="202"/>
        <v>0</v>
      </c>
      <c r="BJ59" s="58">
        <f t="shared" si="202"/>
        <v>0</v>
      </c>
      <c r="BK59" s="58">
        <f t="shared" si="202"/>
        <v>0</v>
      </c>
      <c r="BL59" s="58">
        <f t="shared" si="202"/>
        <v>0</v>
      </c>
      <c r="BM59" s="58">
        <f t="shared" si="202"/>
        <v>0</v>
      </c>
      <c r="BN59" s="58">
        <f t="shared" si="202"/>
        <v>0</v>
      </c>
      <c r="BO59" s="58">
        <f t="shared" si="202"/>
        <v>0</v>
      </c>
      <c r="BP59" s="58">
        <f t="shared" si="202"/>
        <v>0</v>
      </c>
      <c r="BQ59" s="58">
        <f t="shared" si="202"/>
        <v>0</v>
      </c>
      <c r="BR59" s="58">
        <f t="shared" si="202"/>
        <v>0</v>
      </c>
      <c r="BS59" s="58">
        <f t="shared" si="202"/>
        <v>0</v>
      </c>
      <c r="BT59" s="58">
        <f t="shared" si="202"/>
        <v>0</v>
      </c>
      <c r="BU59" s="58">
        <f t="shared" si="202"/>
        <v>0</v>
      </c>
      <c r="BV59" s="58">
        <f t="shared" si="202"/>
        <v>0</v>
      </c>
      <c r="BW59" s="58">
        <f t="shared" si="202"/>
        <v>0</v>
      </c>
      <c r="BX59" s="58">
        <f t="shared" si="202"/>
        <v>0</v>
      </c>
      <c r="BY59" s="58">
        <f t="shared" si="202"/>
        <v>0</v>
      </c>
      <c r="BZ59" s="58">
        <f t="shared" si="202"/>
        <v>0</v>
      </c>
      <c r="CA59" s="58">
        <f t="shared" si="202"/>
        <v>0</v>
      </c>
      <c r="CB59" s="58">
        <f t="shared" ref="CB59:DG59" si="203">CB58*((1+$D$61)^(1/12)-1)</f>
        <v>0</v>
      </c>
      <c r="CC59" s="58">
        <f t="shared" si="203"/>
        <v>0</v>
      </c>
      <c r="CD59" s="58">
        <f t="shared" si="203"/>
        <v>0</v>
      </c>
      <c r="CE59" s="58">
        <f t="shared" si="203"/>
        <v>0</v>
      </c>
      <c r="CF59" s="58">
        <f t="shared" si="203"/>
        <v>0</v>
      </c>
      <c r="CG59" s="58">
        <f t="shared" si="203"/>
        <v>0</v>
      </c>
      <c r="CH59" s="58">
        <f t="shared" si="203"/>
        <v>0</v>
      </c>
      <c r="CI59" s="58">
        <f t="shared" si="203"/>
        <v>0</v>
      </c>
      <c r="CJ59" s="58">
        <f t="shared" si="203"/>
        <v>0</v>
      </c>
      <c r="CK59" s="58">
        <f t="shared" si="203"/>
        <v>0</v>
      </c>
      <c r="CL59" s="58">
        <f t="shared" si="203"/>
        <v>0</v>
      </c>
      <c r="CM59" s="58">
        <f t="shared" si="203"/>
        <v>0</v>
      </c>
      <c r="CN59" s="58">
        <f t="shared" si="203"/>
        <v>0</v>
      </c>
      <c r="CO59" s="58">
        <f t="shared" si="203"/>
        <v>0</v>
      </c>
      <c r="CP59" s="58">
        <f t="shared" si="203"/>
        <v>0</v>
      </c>
      <c r="CQ59" s="58">
        <f t="shared" si="203"/>
        <v>0</v>
      </c>
      <c r="CR59" s="58">
        <f t="shared" si="203"/>
        <v>0</v>
      </c>
      <c r="CS59" s="58">
        <f t="shared" si="203"/>
        <v>0</v>
      </c>
      <c r="CT59" s="58">
        <f t="shared" si="203"/>
        <v>0</v>
      </c>
      <c r="CU59" s="58">
        <f t="shared" si="203"/>
        <v>0</v>
      </c>
      <c r="CV59" s="58">
        <f t="shared" si="203"/>
        <v>0</v>
      </c>
      <c r="CW59" s="58">
        <f t="shared" si="203"/>
        <v>0</v>
      </c>
      <c r="CX59" s="58">
        <f t="shared" si="203"/>
        <v>0</v>
      </c>
      <c r="CY59" s="58">
        <f t="shared" si="203"/>
        <v>0</v>
      </c>
      <c r="CZ59" s="58">
        <f t="shared" si="203"/>
        <v>0</v>
      </c>
      <c r="DA59" s="58">
        <f t="shared" si="203"/>
        <v>0</v>
      </c>
      <c r="DB59" s="58">
        <f t="shared" si="203"/>
        <v>0</v>
      </c>
      <c r="DC59" s="58">
        <f t="shared" si="203"/>
        <v>0</v>
      </c>
      <c r="DD59" s="58">
        <f t="shared" si="203"/>
        <v>0</v>
      </c>
      <c r="DE59" s="58">
        <f t="shared" si="203"/>
        <v>0</v>
      </c>
      <c r="DF59" s="58">
        <f t="shared" si="203"/>
        <v>0</v>
      </c>
      <c r="DG59" s="58">
        <f t="shared" si="203"/>
        <v>0</v>
      </c>
      <c r="DH59" s="58">
        <f t="shared" ref="DH59:EF59" si="204">DH58*((1+$D$61)^(1/12)-1)</f>
        <v>0</v>
      </c>
      <c r="DI59" s="58">
        <f t="shared" si="204"/>
        <v>0</v>
      </c>
      <c r="DJ59" s="58">
        <f t="shared" si="204"/>
        <v>0</v>
      </c>
      <c r="DK59" s="58">
        <f t="shared" si="204"/>
        <v>0</v>
      </c>
      <c r="DL59" s="58">
        <f t="shared" si="204"/>
        <v>0</v>
      </c>
      <c r="DM59" s="58">
        <f t="shared" si="204"/>
        <v>0</v>
      </c>
      <c r="DN59" s="58">
        <f t="shared" si="204"/>
        <v>0</v>
      </c>
      <c r="DO59" s="58">
        <f t="shared" si="204"/>
        <v>0</v>
      </c>
      <c r="DP59" s="58">
        <f t="shared" si="204"/>
        <v>0</v>
      </c>
      <c r="DQ59" s="58">
        <f t="shared" si="204"/>
        <v>0</v>
      </c>
      <c r="DR59" s="58">
        <f t="shared" si="204"/>
        <v>0</v>
      </c>
      <c r="DS59" s="58">
        <f t="shared" si="204"/>
        <v>0</v>
      </c>
      <c r="DT59" s="58">
        <f t="shared" si="204"/>
        <v>0</v>
      </c>
      <c r="DU59" s="58">
        <f t="shared" si="204"/>
        <v>0</v>
      </c>
      <c r="DV59" s="58">
        <f t="shared" si="204"/>
        <v>0</v>
      </c>
      <c r="DW59" s="58">
        <f t="shared" si="204"/>
        <v>0</v>
      </c>
      <c r="DX59" s="58">
        <f t="shared" si="204"/>
        <v>0</v>
      </c>
      <c r="DY59" s="58">
        <f t="shared" si="204"/>
        <v>0</v>
      </c>
      <c r="DZ59" s="58">
        <f t="shared" si="204"/>
        <v>0</v>
      </c>
      <c r="EA59" s="58">
        <f t="shared" si="204"/>
        <v>0</v>
      </c>
      <c r="EB59" s="58">
        <f t="shared" si="204"/>
        <v>0</v>
      </c>
      <c r="EC59" s="58">
        <f t="shared" si="204"/>
        <v>0</v>
      </c>
      <c r="ED59" s="58">
        <f t="shared" si="204"/>
        <v>0</v>
      </c>
      <c r="EE59" s="58">
        <f t="shared" si="204"/>
        <v>0</v>
      </c>
      <c r="EF59" s="58">
        <f t="shared" si="204"/>
        <v>0</v>
      </c>
      <c r="EG59" s="66"/>
    </row>
    <row r="60" spans="1:137" x14ac:dyDescent="0.25">
      <c r="A60" s="2"/>
      <c r="B60" s="59" t="s">
        <v>39</v>
      </c>
      <c r="C60" s="59"/>
      <c r="D60" s="61">
        <v>0.05</v>
      </c>
      <c r="E60" s="59"/>
      <c r="F60" s="2"/>
      <c r="G60" s="2"/>
      <c r="H60" s="2"/>
      <c r="I60" s="2"/>
      <c r="J60" s="2"/>
      <c r="K60" s="10"/>
      <c r="L60" s="58"/>
      <c r="M60" s="58"/>
      <c r="N60" s="66"/>
      <c r="O60" s="58"/>
      <c r="P60" s="58"/>
      <c r="Q60" s="58"/>
      <c r="R60" s="58"/>
      <c r="S60" s="58"/>
      <c r="T60" s="58"/>
      <c r="U60" s="58"/>
      <c r="V60" s="58"/>
      <c r="W60" s="58"/>
      <c r="X60" s="58"/>
      <c r="Y60" s="58"/>
      <c r="Z60" s="58"/>
      <c r="AA60" s="58"/>
      <c r="AB60" s="58"/>
      <c r="AC60" s="58"/>
      <c r="AD60" s="58"/>
      <c r="AE60" s="58"/>
      <c r="AF60" s="58"/>
      <c r="AG60" s="58"/>
      <c r="AH60" s="58"/>
      <c r="AI60" s="58"/>
      <c r="AJ60" s="58"/>
      <c r="AK60" s="58"/>
      <c r="AL60" s="58"/>
      <c r="AM60" s="58"/>
      <c r="AN60" s="58"/>
      <c r="AO60" s="58"/>
      <c r="AP60" s="58"/>
      <c r="AQ60" s="58"/>
      <c r="AR60" s="58"/>
      <c r="AS60" s="58"/>
      <c r="AT60" s="58"/>
      <c r="AU60" s="58"/>
      <c r="AV60" s="58"/>
      <c r="AW60" s="58"/>
      <c r="AX60" s="58"/>
      <c r="AY60" s="58"/>
      <c r="AZ60" s="58"/>
      <c r="BA60" s="58"/>
      <c r="BB60" s="58"/>
      <c r="BC60" s="58"/>
      <c r="BD60" s="58"/>
      <c r="BE60" s="58"/>
      <c r="BF60" s="58"/>
      <c r="BG60" s="58"/>
      <c r="BH60" s="58"/>
      <c r="BI60" s="58"/>
      <c r="BJ60" s="58"/>
      <c r="BK60" s="58"/>
      <c r="BL60" s="58"/>
      <c r="BM60" s="58"/>
      <c r="BN60" s="58"/>
      <c r="BO60" s="58"/>
      <c r="BP60" s="58"/>
      <c r="BQ60" s="58"/>
      <c r="BR60" s="58"/>
      <c r="BS60" s="58"/>
      <c r="BT60" s="58"/>
      <c r="BU60" s="58"/>
      <c r="BV60" s="58"/>
      <c r="BW60" s="58"/>
      <c r="BX60" s="58"/>
      <c r="BY60" s="58"/>
      <c r="BZ60" s="58"/>
      <c r="CA60" s="58"/>
      <c r="CB60" s="58"/>
      <c r="CC60" s="58"/>
      <c r="CD60" s="58"/>
      <c r="CE60" s="58"/>
      <c r="CF60" s="58"/>
      <c r="CG60" s="58"/>
      <c r="CH60" s="58"/>
      <c r="CI60" s="58"/>
      <c r="CJ60" s="58"/>
      <c r="CK60" s="58"/>
      <c r="CL60" s="58"/>
      <c r="CM60" s="58"/>
      <c r="CN60" s="58"/>
      <c r="CO60" s="58"/>
      <c r="CP60" s="58"/>
      <c r="CQ60" s="58"/>
      <c r="CR60" s="58"/>
      <c r="CS60" s="58"/>
      <c r="CT60" s="58"/>
      <c r="CU60" s="58"/>
      <c r="CV60" s="58"/>
      <c r="CW60" s="58"/>
      <c r="CX60" s="58"/>
      <c r="CY60" s="58"/>
      <c r="CZ60" s="58"/>
      <c r="DA60" s="58"/>
      <c r="DB60" s="58"/>
      <c r="DC60" s="58"/>
      <c r="DD60" s="58"/>
      <c r="DE60" s="58"/>
      <c r="DF60" s="58"/>
      <c r="DG60" s="58"/>
      <c r="DH60" s="58"/>
      <c r="DI60" s="58"/>
      <c r="DJ60" s="58"/>
      <c r="DK60" s="58"/>
      <c r="DL60" s="58"/>
      <c r="DM60" s="58"/>
      <c r="DN60" s="58"/>
      <c r="DO60" s="58"/>
      <c r="DP60" s="58"/>
      <c r="DQ60" s="58"/>
      <c r="DR60" s="58"/>
      <c r="DS60" s="58"/>
      <c r="DT60" s="58"/>
      <c r="DU60" s="58"/>
      <c r="DV60" s="58"/>
      <c r="DW60" s="58"/>
      <c r="DX60" s="58"/>
      <c r="DY60" s="58"/>
      <c r="DZ60" s="58"/>
      <c r="EA60" s="58"/>
      <c r="EB60" s="58"/>
      <c r="EC60" s="58"/>
      <c r="ED60" s="58"/>
      <c r="EE60" s="58"/>
      <c r="EF60" s="58"/>
      <c r="EG60" s="66"/>
    </row>
    <row r="61" spans="1:137" x14ac:dyDescent="0.25">
      <c r="A61" s="2"/>
      <c r="B61" s="59" t="s">
        <v>40</v>
      </c>
      <c r="C61" s="59"/>
      <c r="D61" s="61">
        <v>0.12</v>
      </c>
      <c r="E61" s="59"/>
      <c r="F61" s="2"/>
      <c r="G61" s="2"/>
      <c r="H61" s="2"/>
      <c r="I61" s="2"/>
      <c r="J61" s="2"/>
      <c r="K61" s="10"/>
      <c r="L61" s="58"/>
      <c r="M61" s="57" t="s">
        <v>95</v>
      </c>
      <c r="N61" s="66"/>
      <c r="O61" s="58"/>
      <c r="P61" s="58"/>
      <c r="Q61" s="58"/>
      <c r="R61" s="58"/>
      <c r="S61" s="58"/>
      <c r="T61" s="58"/>
      <c r="U61" s="58"/>
      <c r="V61" s="58"/>
      <c r="W61" s="58"/>
      <c r="X61" s="58"/>
      <c r="Y61" s="58"/>
      <c r="Z61" s="58"/>
      <c r="AA61" s="58"/>
      <c r="AB61" s="58"/>
      <c r="AC61" s="58"/>
      <c r="AD61" s="58"/>
      <c r="AE61" s="58"/>
      <c r="AF61" s="58"/>
      <c r="AG61" s="58"/>
      <c r="AH61" s="58"/>
      <c r="AI61" s="58"/>
      <c r="AJ61" s="58"/>
      <c r="AK61" s="58"/>
      <c r="AL61" s="58"/>
      <c r="AM61" s="58"/>
      <c r="AN61" s="58"/>
      <c r="AO61" s="58"/>
      <c r="AP61" s="58"/>
      <c r="AQ61" s="58"/>
      <c r="AR61" s="58"/>
      <c r="AS61" s="58"/>
      <c r="AT61" s="58"/>
      <c r="AU61" s="58"/>
      <c r="AV61" s="58"/>
      <c r="AW61" s="58"/>
      <c r="AX61" s="58"/>
      <c r="AY61" s="58"/>
      <c r="AZ61" s="58"/>
      <c r="BA61" s="58"/>
      <c r="BB61" s="58"/>
      <c r="BC61" s="58"/>
      <c r="BD61" s="58"/>
      <c r="BE61" s="58"/>
      <c r="BF61" s="58"/>
      <c r="BG61" s="58"/>
      <c r="BH61" s="58"/>
      <c r="BI61" s="58"/>
      <c r="BJ61" s="58"/>
      <c r="BK61" s="58"/>
      <c r="BL61" s="58"/>
      <c r="BM61" s="58"/>
      <c r="BN61" s="58"/>
      <c r="BO61" s="58"/>
      <c r="BP61" s="58"/>
      <c r="BQ61" s="58"/>
      <c r="BR61" s="58"/>
      <c r="BS61" s="58"/>
      <c r="BT61" s="58"/>
      <c r="BU61" s="58"/>
      <c r="BV61" s="58"/>
      <c r="BW61" s="58"/>
      <c r="BX61" s="58"/>
      <c r="BY61" s="58"/>
      <c r="BZ61" s="58"/>
      <c r="CA61" s="58"/>
      <c r="CB61" s="58"/>
      <c r="CC61" s="58"/>
      <c r="CD61" s="58"/>
      <c r="CE61" s="58"/>
      <c r="CF61" s="58"/>
      <c r="CG61" s="58"/>
      <c r="CH61" s="58"/>
      <c r="CI61" s="58"/>
      <c r="CJ61" s="58"/>
      <c r="CK61" s="58"/>
      <c r="CL61" s="58"/>
      <c r="CM61" s="58"/>
      <c r="CN61" s="58"/>
      <c r="CO61" s="58"/>
      <c r="CP61" s="58"/>
      <c r="CQ61" s="58"/>
      <c r="CR61" s="58"/>
      <c r="CS61" s="58"/>
      <c r="CT61" s="58"/>
      <c r="CU61" s="58"/>
      <c r="CV61" s="58"/>
      <c r="CW61" s="58"/>
      <c r="CX61" s="58"/>
      <c r="CY61" s="58"/>
      <c r="CZ61" s="58"/>
      <c r="DA61" s="58"/>
      <c r="DB61" s="58"/>
      <c r="DC61" s="58"/>
      <c r="DD61" s="58"/>
      <c r="DE61" s="58"/>
      <c r="DF61" s="58"/>
      <c r="DG61" s="58"/>
      <c r="DH61" s="58"/>
      <c r="DI61" s="58"/>
      <c r="DJ61" s="58"/>
      <c r="DK61" s="58"/>
      <c r="DL61" s="58"/>
      <c r="DM61" s="58"/>
      <c r="DN61" s="58"/>
      <c r="DO61" s="58"/>
      <c r="DP61" s="58"/>
      <c r="DQ61" s="58"/>
      <c r="DR61" s="58"/>
      <c r="DS61" s="58"/>
      <c r="DT61" s="58"/>
      <c r="DU61" s="58"/>
      <c r="DV61" s="58"/>
      <c r="DW61" s="58"/>
      <c r="DX61" s="58"/>
      <c r="DY61" s="58"/>
      <c r="DZ61" s="58"/>
      <c r="EA61" s="58"/>
      <c r="EB61" s="58"/>
      <c r="EC61" s="58"/>
      <c r="ED61" s="58"/>
      <c r="EE61" s="58"/>
      <c r="EF61" s="58"/>
      <c r="EG61" s="66"/>
    </row>
    <row r="62" spans="1:137" x14ac:dyDescent="0.25">
      <c r="A62" s="2"/>
      <c r="B62" s="59" t="s">
        <v>41</v>
      </c>
      <c r="C62" s="59"/>
      <c r="D62" s="59">
        <f>E41*D60</f>
        <v>3025000</v>
      </c>
      <c r="E62" s="59"/>
      <c r="F62" s="2"/>
      <c r="G62" s="2"/>
      <c r="H62" s="2"/>
      <c r="I62" s="2"/>
      <c r="J62" s="2"/>
      <c r="K62" s="10"/>
      <c r="L62" s="58"/>
      <c r="M62" s="58" t="s">
        <v>57</v>
      </c>
      <c r="N62" s="66"/>
      <c r="O62" s="58"/>
      <c r="P62" s="58">
        <f>D55</f>
        <v>9075000</v>
      </c>
      <c r="Q62" s="58">
        <f>P64</f>
        <v>9075000</v>
      </c>
      <c r="R62" s="58">
        <f t="shared" ref="R62:CC62" si="205">Q64</f>
        <v>9075000</v>
      </c>
      <c r="S62" s="58">
        <f t="shared" si="205"/>
        <v>9075000</v>
      </c>
      <c r="T62" s="58">
        <f t="shared" si="205"/>
        <v>9075000</v>
      </c>
      <c r="U62" s="58">
        <f t="shared" si="205"/>
        <v>9075000</v>
      </c>
      <c r="V62" s="58">
        <f t="shared" si="205"/>
        <v>9075000</v>
      </c>
      <c r="W62" s="58">
        <f t="shared" si="205"/>
        <v>9075000</v>
      </c>
      <c r="X62" s="58">
        <f t="shared" si="205"/>
        <v>9075000</v>
      </c>
      <c r="Y62" s="58">
        <f t="shared" si="205"/>
        <v>8964738.209520109</v>
      </c>
      <c r="Z62" s="58">
        <f t="shared" si="205"/>
        <v>1870181.7946327543</v>
      </c>
      <c r="AA62" s="58">
        <f t="shared" si="205"/>
        <v>0</v>
      </c>
      <c r="AB62" s="58">
        <f t="shared" si="205"/>
        <v>0</v>
      </c>
      <c r="AC62" s="58">
        <f t="shared" si="205"/>
        <v>0</v>
      </c>
      <c r="AD62" s="58">
        <f t="shared" si="205"/>
        <v>0</v>
      </c>
      <c r="AE62" s="58">
        <f t="shared" si="205"/>
        <v>0</v>
      </c>
      <c r="AF62" s="58">
        <f t="shared" si="205"/>
        <v>0</v>
      </c>
      <c r="AG62" s="58">
        <f t="shared" si="205"/>
        <v>0</v>
      </c>
      <c r="AH62" s="58">
        <f t="shared" si="205"/>
        <v>0</v>
      </c>
      <c r="AI62" s="58">
        <f t="shared" si="205"/>
        <v>0</v>
      </c>
      <c r="AJ62" s="58">
        <f t="shared" si="205"/>
        <v>0</v>
      </c>
      <c r="AK62" s="58">
        <f t="shared" si="205"/>
        <v>0</v>
      </c>
      <c r="AL62" s="58">
        <f t="shared" si="205"/>
        <v>0</v>
      </c>
      <c r="AM62" s="58">
        <f t="shared" si="205"/>
        <v>0</v>
      </c>
      <c r="AN62" s="58">
        <f t="shared" si="205"/>
        <v>0</v>
      </c>
      <c r="AO62" s="58">
        <f t="shared" si="205"/>
        <v>0</v>
      </c>
      <c r="AP62" s="58">
        <f t="shared" si="205"/>
        <v>0</v>
      </c>
      <c r="AQ62" s="58">
        <f t="shared" si="205"/>
        <v>0</v>
      </c>
      <c r="AR62" s="58">
        <f t="shared" si="205"/>
        <v>0</v>
      </c>
      <c r="AS62" s="58">
        <f t="shared" si="205"/>
        <v>0</v>
      </c>
      <c r="AT62" s="58">
        <f t="shared" si="205"/>
        <v>0</v>
      </c>
      <c r="AU62" s="58">
        <f t="shared" si="205"/>
        <v>0</v>
      </c>
      <c r="AV62" s="58">
        <f t="shared" si="205"/>
        <v>0</v>
      </c>
      <c r="AW62" s="58">
        <f t="shared" si="205"/>
        <v>0</v>
      </c>
      <c r="AX62" s="58">
        <f t="shared" si="205"/>
        <v>0</v>
      </c>
      <c r="AY62" s="58">
        <f t="shared" si="205"/>
        <v>0</v>
      </c>
      <c r="AZ62" s="58">
        <f t="shared" si="205"/>
        <v>0</v>
      </c>
      <c r="BA62" s="58">
        <f t="shared" si="205"/>
        <v>0</v>
      </c>
      <c r="BB62" s="58">
        <f t="shared" si="205"/>
        <v>0</v>
      </c>
      <c r="BC62" s="58">
        <f t="shared" si="205"/>
        <v>0</v>
      </c>
      <c r="BD62" s="58">
        <f t="shared" si="205"/>
        <v>0</v>
      </c>
      <c r="BE62" s="58">
        <f t="shared" si="205"/>
        <v>0</v>
      </c>
      <c r="BF62" s="58">
        <f t="shared" si="205"/>
        <v>0</v>
      </c>
      <c r="BG62" s="58">
        <f t="shared" si="205"/>
        <v>0</v>
      </c>
      <c r="BH62" s="58">
        <f t="shared" si="205"/>
        <v>0</v>
      </c>
      <c r="BI62" s="58">
        <f t="shared" si="205"/>
        <v>0</v>
      </c>
      <c r="BJ62" s="58">
        <f t="shared" si="205"/>
        <v>0</v>
      </c>
      <c r="BK62" s="58">
        <f t="shared" si="205"/>
        <v>0</v>
      </c>
      <c r="BL62" s="58">
        <f t="shared" si="205"/>
        <v>0</v>
      </c>
      <c r="BM62" s="58">
        <f t="shared" si="205"/>
        <v>0</v>
      </c>
      <c r="BN62" s="58">
        <f t="shared" si="205"/>
        <v>0</v>
      </c>
      <c r="BO62" s="58">
        <f t="shared" si="205"/>
        <v>0</v>
      </c>
      <c r="BP62" s="58">
        <f t="shared" si="205"/>
        <v>0</v>
      </c>
      <c r="BQ62" s="58">
        <f t="shared" si="205"/>
        <v>0</v>
      </c>
      <c r="BR62" s="58">
        <f t="shared" si="205"/>
        <v>0</v>
      </c>
      <c r="BS62" s="58">
        <f t="shared" si="205"/>
        <v>0</v>
      </c>
      <c r="BT62" s="58">
        <f t="shared" si="205"/>
        <v>0</v>
      </c>
      <c r="BU62" s="58">
        <f t="shared" si="205"/>
        <v>0</v>
      </c>
      <c r="BV62" s="58">
        <f t="shared" si="205"/>
        <v>0</v>
      </c>
      <c r="BW62" s="58">
        <f t="shared" si="205"/>
        <v>0</v>
      </c>
      <c r="BX62" s="58">
        <f t="shared" si="205"/>
        <v>0</v>
      </c>
      <c r="BY62" s="58">
        <f t="shared" si="205"/>
        <v>0</v>
      </c>
      <c r="BZ62" s="58">
        <f t="shared" si="205"/>
        <v>0</v>
      </c>
      <c r="CA62" s="58">
        <f t="shared" si="205"/>
        <v>0</v>
      </c>
      <c r="CB62" s="58">
        <f t="shared" si="205"/>
        <v>0</v>
      </c>
      <c r="CC62" s="58">
        <f t="shared" si="205"/>
        <v>0</v>
      </c>
      <c r="CD62" s="58">
        <f t="shared" ref="CD62:EF62" si="206">CC64</f>
        <v>0</v>
      </c>
      <c r="CE62" s="58">
        <f t="shared" si="206"/>
        <v>0</v>
      </c>
      <c r="CF62" s="58">
        <f t="shared" si="206"/>
        <v>0</v>
      </c>
      <c r="CG62" s="58">
        <f t="shared" si="206"/>
        <v>0</v>
      </c>
      <c r="CH62" s="58">
        <f t="shared" si="206"/>
        <v>0</v>
      </c>
      <c r="CI62" s="58">
        <f t="shared" si="206"/>
        <v>0</v>
      </c>
      <c r="CJ62" s="58">
        <f t="shared" si="206"/>
        <v>0</v>
      </c>
      <c r="CK62" s="58">
        <f t="shared" si="206"/>
        <v>0</v>
      </c>
      <c r="CL62" s="58">
        <f t="shared" si="206"/>
        <v>0</v>
      </c>
      <c r="CM62" s="58">
        <f t="shared" si="206"/>
        <v>0</v>
      </c>
      <c r="CN62" s="58">
        <f t="shared" si="206"/>
        <v>0</v>
      </c>
      <c r="CO62" s="58">
        <f t="shared" si="206"/>
        <v>0</v>
      </c>
      <c r="CP62" s="58">
        <f t="shared" si="206"/>
        <v>0</v>
      </c>
      <c r="CQ62" s="58">
        <f t="shared" si="206"/>
        <v>0</v>
      </c>
      <c r="CR62" s="58">
        <f t="shared" si="206"/>
        <v>0</v>
      </c>
      <c r="CS62" s="58">
        <f t="shared" si="206"/>
        <v>0</v>
      </c>
      <c r="CT62" s="58">
        <f t="shared" si="206"/>
        <v>0</v>
      </c>
      <c r="CU62" s="58">
        <f t="shared" si="206"/>
        <v>0</v>
      </c>
      <c r="CV62" s="58">
        <f t="shared" si="206"/>
        <v>0</v>
      </c>
      <c r="CW62" s="58">
        <f t="shared" si="206"/>
        <v>0</v>
      </c>
      <c r="CX62" s="58">
        <f t="shared" si="206"/>
        <v>0</v>
      </c>
      <c r="CY62" s="58">
        <f t="shared" si="206"/>
        <v>0</v>
      </c>
      <c r="CZ62" s="58">
        <f t="shared" si="206"/>
        <v>0</v>
      </c>
      <c r="DA62" s="58">
        <f t="shared" si="206"/>
        <v>0</v>
      </c>
      <c r="DB62" s="58">
        <f t="shared" si="206"/>
        <v>0</v>
      </c>
      <c r="DC62" s="58">
        <f t="shared" si="206"/>
        <v>0</v>
      </c>
      <c r="DD62" s="58">
        <f t="shared" si="206"/>
        <v>0</v>
      </c>
      <c r="DE62" s="58">
        <f t="shared" si="206"/>
        <v>0</v>
      </c>
      <c r="DF62" s="58">
        <f t="shared" si="206"/>
        <v>0</v>
      </c>
      <c r="DG62" s="58">
        <f t="shared" si="206"/>
        <v>0</v>
      </c>
      <c r="DH62" s="58">
        <f t="shared" si="206"/>
        <v>0</v>
      </c>
      <c r="DI62" s="58">
        <f t="shared" si="206"/>
        <v>0</v>
      </c>
      <c r="DJ62" s="58">
        <f t="shared" si="206"/>
        <v>0</v>
      </c>
      <c r="DK62" s="58">
        <f t="shared" si="206"/>
        <v>0</v>
      </c>
      <c r="DL62" s="58">
        <f t="shared" si="206"/>
        <v>0</v>
      </c>
      <c r="DM62" s="58">
        <f t="shared" si="206"/>
        <v>0</v>
      </c>
      <c r="DN62" s="58">
        <f t="shared" si="206"/>
        <v>0</v>
      </c>
      <c r="DO62" s="58">
        <f t="shared" si="206"/>
        <v>0</v>
      </c>
      <c r="DP62" s="58">
        <f t="shared" si="206"/>
        <v>0</v>
      </c>
      <c r="DQ62" s="58">
        <f t="shared" si="206"/>
        <v>0</v>
      </c>
      <c r="DR62" s="58">
        <f t="shared" si="206"/>
        <v>0</v>
      </c>
      <c r="DS62" s="58">
        <f t="shared" si="206"/>
        <v>0</v>
      </c>
      <c r="DT62" s="58">
        <f t="shared" si="206"/>
        <v>0</v>
      </c>
      <c r="DU62" s="58">
        <f t="shared" si="206"/>
        <v>0</v>
      </c>
      <c r="DV62" s="58">
        <f t="shared" si="206"/>
        <v>0</v>
      </c>
      <c r="DW62" s="58">
        <f t="shared" si="206"/>
        <v>0</v>
      </c>
      <c r="DX62" s="58">
        <f t="shared" si="206"/>
        <v>0</v>
      </c>
      <c r="DY62" s="58">
        <f t="shared" si="206"/>
        <v>0</v>
      </c>
      <c r="DZ62" s="58">
        <f t="shared" si="206"/>
        <v>0</v>
      </c>
      <c r="EA62" s="58">
        <f t="shared" si="206"/>
        <v>0</v>
      </c>
      <c r="EB62" s="58">
        <f t="shared" si="206"/>
        <v>0</v>
      </c>
      <c r="EC62" s="58">
        <f t="shared" si="206"/>
        <v>0</v>
      </c>
      <c r="ED62" s="58">
        <f t="shared" si="206"/>
        <v>0</v>
      </c>
      <c r="EE62" s="58">
        <f t="shared" si="206"/>
        <v>0</v>
      </c>
      <c r="EF62" s="58">
        <f t="shared" si="206"/>
        <v>0</v>
      </c>
      <c r="EG62" s="66"/>
    </row>
    <row r="63" spans="1:137" x14ac:dyDescent="0.25">
      <c r="A63" s="2"/>
      <c r="B63" s="59" t="s">
        <v>72</v>
      </c>
      <c r="C63" s="59"/>
      <c r="D63" s="59">
        <f>MAX(P58:EF58)</f>
        <v>3356154.1482308977</v>
      </c>
      <c r="E63" s="59"/>
      <c r="F63" s="2"/>
      <c r="G63" s="2"/>
      <c r="H63" s="2"/>
      <c r="I63" s="2"/>
      <c r="J63" s="2"/>
      <c r="K63" s="10"/>
      <c r="L63" s="58"/>
      <c r="M63" s="58" t="s">
        <v>66</v>
      </c>
      <c r="N63" s="66"/>
      <c r="O63" s="58"/>
      <c r="P63" s="58">
        <f>MIN(P62,P46-P50-P56)</f>
        <v>0</v>
      </c>
      <c r="Q63" s="58">
        <f>MIN(Q62,Q46-Q50-Q56)</f>
        <v>0</v>
      </c>
      <c r="R63" s="58">
        <f t="shared" ref="R63:CC63" si="207">MIN(R62,R46-R50-R56)</f>
        <v>0</v>
      </c>
      <c r="S63" s="58">
        <f t="shared" si="207"/>
        <v>0</v>
      </c>
      <c r="T63" s="58">
        <f t="shared" si="207"/>
        <v>0</v>
      </c>
      <c r="U63" s="58">
        <f t="shared" si="207"/>
        <v>0</v>
      </c>
      <c r="V63" s="58">
        <f t="shared" si="207"/>
        <v>0</v>
      </c>
      <c r="W63" s="58">
        <f t="shared" si="207"/>
        <v>0</v>
      </c>
      <c r="X63" s="58">
        <f t="shared" si="207"/>
        <v>110261.790479891</v>
      </c>
      <c r="Y63" s="58">
        <f t="shared" si="207"/>
        <v>7094556.4148873547</v>
      </c>
      <c r="Z63" s="58">
        <f t="shared" si="207"/>
        <v>1870181.7946327543</v>
      </c>
      <c r="AA63" s="58">
        <f t="shared" si="207"/>
        <v>0</v>
      </c>
      <c r="AB63" s="58">
        <f t="shared" si="207"/>
        <v>0</v>
      </c>
      <c r="AC63" s="58">
        <f t="shared" si="207"/>
        <v>0</v>
      </c>
      <c r="AD63" s="58">
        <f t="shared" si="207"/>
        <v>0</v>
      </c>
      <c r="AE63" s="58">
        <f t="shared" si="207"/>
        <v>0</v>
      </c>
      <c r="AF63" s="58">
        <f t="shared" si="207"/>
        <v>0</v>
      </c>
      <c r="AG63" s="58">
        <f t="shared" si="207"/>
        <v>0</v>
      </c>
      <c r="AH63" s="58">
        <f t="shared" si="207"/>
        <v>0</v>
      </c>
      <c r="AI63" s="58">
        <f t="shared" si="207"/>
        <v>0</v>
      </c>
      <c r="AJ63" s="58">
        <f t="shared" si="207"/>
        <v>0</v>
      </c>
      <c r="AK63" s="58">
        <f t="shared" si="207"/>
        <v>0</v>
      </c>
      <c r="AL63" s="58">
        <f t="shared" si="207"/>
        <v>0</v>
      </c>
      <c r="AM63" s="58">
        <f t="shared" si="207"/>
        <v>0</v>
      </c>
      <c r="AN63" s="58">
        <f t="shared" si="207"/>
        <v>0</v>
      </c>
      <c r="AO63" s="58">
        <f t="shared" si="207"/>
        <v>0</v>
      </c>
      <c r="AP63" s="58">
        <f t="shared" si="207"/>
        <v>0</v>
      </c>
      <c r="AQ63" s="58">
        <f t="shared" si="207"/>
        <v>0</v>
      </c>
      <c r="AR63" s="58">
        <f t="shared" si="207"/>
        <v>0</v>
      </c>
      <c r="AS63" s="58">
        <f t="shared" si="207"/>
        <v>0</v>
      </c>
      <c r="AT63" s="58">
        <f t="shared" si="207"/>
        <v>0</v>
      </c>
      <c r="AU63" s="58">
        <f t="shared" si="207"/>
        <v>0</v>
      </c>
      <c r="AV63" s="58">
        <f t="shared" si="207"/>
        <v>0</v>
      </c>
      <c r="AW63" s="58">
        <f t="shared" si="207"/>
        <v>0</v>
      </c>
      <c r="AX63" s="58">
        <f t="shared" si="207"/>
        <v>0</v>
      </c>
      <c r="AY63" s="58">
        <f t="shared" si="207"/>
        <v>0</v>
      </c>
      <c r="AZ63" s="58">
        <f t="shared" si="207"/>
        <v>0</v>
      </c>
      <c r="BA63" s="58">
        <f t="shared" si="207"/>
        <v>0</v>
      </c>
      <c r="BB63" s="58">
        <f t="shared" si="207"/>
        <v>0</v>
      </c>
      <c r="BC63" s="58">
        <f t="shared" si="207"/>
        <v>0</v>
      </c>
      <c r="BD63" s="58">
        <f t="shared" si="207"/>
        <v>0</v>
      </c>
      <c r="BE63" s="58">
        <f t="shared" si="207"/>
        <v>0</v>
      </c>
      <c r="BF63" s="58">
        <f t="shared" si="207"/>
        <v>0</v>
      </c>
      <c r="BG63" s="58">
        <f t="shared" si="207"/>
        <v>0</v>
      </c>
      <c r="BH63" s="58">
        <f t="shared" si="207"/>
        <v>0</v>
      </c>
      <c r="BI63" s="58">
        <f t="shared" si="207"/>
        <v>0</v>
      </c>
      <c r="BJ63" s="58">
        <f t="shared" si="207"/>
        <v>0</v>
      </c>
      <c r="BK63" s="58">
        <f t="shared" si="207"/>
        <v>0</v>
      </c>
      <c r="BL63" s="58">
        <f t="shared" si="207"/>
        <v>0</v>
      </c>
      <c r="BM63" s="58">
        <f t="shared" si="207"/>
        <v>0</v>
      </c>
      <c r="BN63" s="58">
        <f t="shared" si="207"/>
        <v>0</v>
      </c>
      <c r="BO63" s="58">
        <f t="shared" si="207"/>
        <v>0</v>
      </c>
      <c r="BP63" s="58">
        <f t="shared" si="207"/>
        <v>0</v>
      </c>
      <c r="BQ63" s="58">
        <f t="shared" si="207"/>
        <v>0</v>
      </c>
      <c r="BR63" s="58">
        <f t="shared" si="207"/>
        <v>0</v>
      </c>
      <c r="BS63" s="58">
        <f t="shared" si="207"/>
        <v>0</v>
      </c>
      <c r="BT63" s="58">
        <f t="shared" si="207"/>
        <v>0</v>
      </c>
      <c r="BU63" s="58">
        <f t="shared" si="207"/>
        <v>0</v>
      </c>
      <c r="BV63" s="58">
        <f t="shared" si="207"/>
        <v>0</v>
      </c>
      <c r="BW63" s="58">
        <f t="shared" si="207"/>
        <v>0</v>
      </c>
      <c r="BX63" s="58">
        <f t="shared" si="207"/>
        <v>0</v>
      </c>
      <c r="BY63" s="58">
        <f t="shared" si="207"/>
        <v>0</v>
      </c>
      <c r="BZ63" s="58">
        <f t="shared" si="207"/>
        <v>0</v>
      </c>
      <c r="CA63" s="58">
        <f t="shared" si="207"/>
        <v>0</v>
      </c>
      <c r="CB63" s="58">
        <f t="shared" si="207"/>
        <v>0</v>
      </c>
      <c r="CC63" s="58">
        <f t="shared" si="207"/>
        <v>0</v>
      </c>
      <c r="CD63" s="58">
        <f t="shared" ref="CD63:EF63" si="208">MIN(CD62,CD46-CD50-CD56)</f>
        <v>0</v>
      </c>
      <c r="CE63" s="58">
        <f t="shared" si="208"/>
        <v>0</v>
      </c>
      <c r="CF63" s="58">
        <f t="shared" si="208"/>
        <v>0</v>
      </c>
      <c r="CG63" s="58">
        <f t="shared" si="208"/>
        <v>0</v>
      </c>
      <c r="CH63" s="58">
        <f t="shared" si="208"/>
        <v>0</v>
      </c>
      <c r="CI63" s="58">
        <f t="shared" si="208"/>
        <v>0</v>
      </c>
      <c r="CJ63" s="58">
        <f t="shared" si="208"/>
        <v>0</v>
      </c>
      <c r="CK63" s="58">
        <f t="shared" si="208"/>
        <v>0</v>
      </c>
      <c r="CL63" s="58">
        <f t="shared" si="208"/>
        <v>0</v>
      </c>
      <c r="CM63" s="58">
        <f t="shared" si="208"/>
        <v>0</v>
      </c>
      <c r="CN63" s="58">
        <f t="shared" si="208"/>
        <v>0</v>
      </c>
      <c r="CO63" s="58">
        <f t="shared" si="208"/>
        <v>0</v>
      </c>
      <c r="CP63" s="58">
        <f t="shared" si="208"/>
        <v>0</v>
      </c>
      <c r="CQ63" s="58">
        <f t="shared" si="208"/>
        <v>0</v>
      </c>
      <c r="CR63" s="58">
        <f t="shared" si="208"/>
        <v>0</v>
      </c>
      <c r="CS63" s="58">
        <f t="shared" si="208"/>
        <v>0</v>
      </c>
      <c r="CT63" s="58">
        <f t="shared" si="208"/>
        <v>0</v>
      </c>
      <c r="CU63" s="58">
        <f t="shared" si="208"/>
        <v>0</v>
      </c>
      <c r="CV63" s="58">
        <f t="shared" si="208"/>
        <v>0</v>
      </c>
      <c r="CW63" s="58">
        <f t="shared" si="208"/>
        <v>0</v>
      </c>
      <c r="CX63" s="58">
        <f t="shared" si="208"/>
        <v>0</v>
      </c>
      <c r="CY63" s="58">
        <f t="shared" si="208"/>
        <v>0</v>
      </c>
      <c r="CZ63" s="58">
        <f t="shared" si="208"/>
        <v>0</v>
      </c>
      <c r="DA63" s="58">
        <f t="shared" si="208"/>
        <v>0</v>
      </c>
      <c r="DB63" s="58">
        <f t="shared" si="208"/>
        <v>0</v>
      </c>
      <c r="DC63" s="58">
        <f t="shared" si="208"/>
        <v>0</v>
      </c>
      <c r="DD63" s="58">
        <f t="shared" si="208"/>
        <v>0</v>
      </c>
      <c r="DE63" s="58">
        <f t="shared" si="208"/>
        <v>0</v>
      </c>
      <c r="DF63" s="58">
        <f t="shared" si="208"/>
        <v>0</v>
      </c>
      <c r="DG63" s="58">
        <f t="shared" si="208"/>
        <v>0</v>
      </c>
      <c r="DH63" s="58">
        <f t="shared" si="208"/>
        <v>0</v>
      </c>
      <c r="DI63" s="58">
        <f t="shared" si="208"/>
        <v>0</v>
      </c>
      <c r="DJ63" s="58">
        <f t="shared" si="208"/>
        <v>0</v>
      </c>
      <c r="DK63" s="58">
        <f t="shared" si="208"/>
        <v>0</v>
      </c>
      <c r="DL63" s="58">
        <f t="shared" si="208"/>
        <v>0</v>
      </c>
      <c r="DM63" s="58">
        <f t="shared" si="208"/>
        <v>0</v>
      </c>
      <c r="DN63" s="58">
        <f t="shared" si="208"/>
        <v>0</v>
      </c>
      <c r="DO63" s="58">
        <f t="shared" si="208"/>
        <v>0</v>
      </c>
      <c r="DP63" s="58">
        <f t="shared" si="208"/>
        <v>0</v>
      </c>
      <c r="DQ63" s="58">
        <f t="shared" si="208"/>
        <v>0</v>
      </c>
      <c r="DR63" s="58">
        <f t="shared" si="208"/>
        <v>0</v>
      </c>
      <c r="DS63" s="58">
        <f t="shared" si="208"/>
        <v>0</v>
      </c>
      <c r="DT63" s="58">
        <f t="shared" si="208"/>
        <v>0</v>
      </c>
      <c r="DU63" s="58">
        <f t="shared" si="208"/>
        <v>0</v>
      </c>
      <c r="DV63" s="58">
        <f t="shared" si="208"/>
        <v>0</v>
      </c>
      <c r="DW63" s="58">
        <f t="shared" si="208"/>
        <v>0</v>
      </c>
      <c r="DX63" s="58">
        <f t="shared" si="208"/>
        <v>0</v>
      </c>
      <c r="DY63" s="58">
        <f t="shared" si="208"/>
        <v>0</v>
      </c>
      <c r="DZ63" s="58">
        <f t="shared" si="208"/>
        <v>0</v>
      </c>
      <c r="EA63" s="58">
        <f t="shared" si="208"/>
        <v>0</v>
      </c>
      <c r="EB63" s="58">
        <f t="shared" si="208"/>
        <v>0</v>
      </c>
      <c r="EC63" s="58">
        <f t="shared" si="208"/>
        <v>0</v>
      </c>
      <c r="ED63" s="58">
        <f t="shared" si="208"/>
        <v>0</v>
      </c>
      <c r="EE63" s="58">
        <f t="shared" si="208"/>
        <v>0</v>
      </c>
      <c r="EF63" s="58">
        <f t="shared" si="208"/>
        <v>0</v>
      </c>
      <c r="EG63" s="66"/>
    </row>
    <row r="64" spans="1:137" x14ac:dyDescent="0.25">
      <c r="A64" s="2"/>
      <c r="B64" s="59" t="s">
        <v>73</v>
      </c>
      <c r="C64" s="59"/>
      <c r="D64" s="59"/>
      <c r="E64" s="60">
        <f>N59</f>
        <v>363000.00000000285</v>
      </c>
      <c r="F64" s="2"/>
      <c r="G64" s="2"/>
      <c r="H64" s="2"/>
      <c r="I64" s="2"/>
      <c r="J64" s="2"/>
      <c r="K64" s="10"/>
      <c r="L64" s="58"/>
      <c r="M64" s="58" t="s">
        <v>64</v>
      </c>
      <c r="N64" s="66"/>
      <c r="O64" s="58"/>
      <c r="P64" s="58">
        <f>P62-P63</f>
        <v>9075000</v>
      </c>
      <c r="Q64" s="58">
        <f>Q62-Q63</f>
        <v>9075000</v>
      </c>
      <c r="R64" s="58">
        <f t="shared" ref="R64:CC64" si="209">R62-R63</f>
        <v>9075000</v>
      </c>
      <c r="S64" s="58">
        <f t="shared" si="209"/>
        <v>9075000</v>
      </c>
      <c r="T64" s="58">
        <f t="shared" si="209"/>
        <v>9075000</v>
      </c>
      <c r="U64" s="58">
        <f t="shared" si="209"/>
        <v>9075000</v>
      </c>
      <c r="V64" s="58">
        <f t="shared" si="209"/>
        <v>9075000</v>
      </c>
      <c r="W64" s="58">
        <f t="shared" si="209"/>
        <v>9075000</v>
      </c>
      <c r="X64" s="58">
        <f t="shared" si="209"/>
        <v>8964738.209520109</v>
      </c>
      <c r="Y64" s="58">
        <f t="shared" si="209"/>
        <v>1870181.7946327543</v>
      </c>
      <c r="Z64" s="58">
        <f t="shared" si="209"/>
        <v>0</v>
      </c>
      <c r="AA64" s="58">
        <f t="shared" si="209"/>
        <v>0</v>
      </c>
      <c r="AB64" s="58">
        <f t="shared" si="209"/>
        <v>0</v>
      </c>
      <c r="AC64" s="58">
        <f t="shared" si="209"/>
        <v>0</v>
      </c>
      <c r="AD64" s="58">
        <f t="shared" si="209"/>
        <v>0</v>
      </c>
      <c r="AE64" s="58">
        <f t="shared" si="209"/>
        <v>0</v>
      </c>
      <c r="AF64" s="58">
        <f t="shared" si="209"/>
        <v>0</v>
      </c>
      <c r="AG64" s="58">
        <f t="shared" si="209"/>
        <v>0</v>
      </c>
      <c r="AH64" s="58">
        <f t="shared" si="209"/>
        <v>0</v>
      </c>
      <c r="AI64" s="58">
        <f t="shared" si="209"/>
        <v>0</v>
      </c>
      <c r="AJ64" s="58">
        <f t="shared" si="209"/>
        <v>0</v>
      </c>
      <c r="AK64" s="58">
        <f t="shared" si="209"/>
        <v>0</v>
      </c>
      <c r="AL64" s="58">
        <f t="shared" si="209"/>
        <v>0</v>
      </c>
      <c r="AM64" s="58">
        <f t="shared" si="209"/>
        <v>0</v>
      </c>
      <c r="AN64" s="58">
        <f t="shared" si="209"/>
        <v>0</v>
      </c>
      <c r="AO64" s="58">
        <f t="shared" si="209"/>
        <v>0</v>
      </c>
      <c r="AP64" s="58">
        <f t="shared" si="209"/>
        <v>0</v>
      </c>
      <c r="AQ64" s="58">
        <f t="shared" si="209"/>
        <v>0</v>
      </c>
      <c r="AR64" s="58">
        <f t="shared" si="209"/>
        <v>0</v>
      </c>
      <c r="AS64" s="58">
        <f t="shared" si="209"/>
        <v>0</v>
      </c>
      <c r="AT64" s="58">
        <f t="shared" si="209"/>
        <v>0</v>
      </c>
      <c r="AU64" s="58">
        <f t="shared" si="209"/>
        <v>0</v>
      </c>
      <c r="AV64" s="58">
        <f t="shared" si="209"/>
        <v>0</v>
      </c>
      <c r="AW64" s="58">
        <f t="shared" si="209"/>
        <v>0</v>
      </c>
      <c r="AX64" s="58">
        <f t="shared" si="209"/>
        <v>0</v>
      </c>
      <c r="AY64" s="58">
        <f t="shared" si="209"/>
        <v>0</v>
      </c>
      <c r="AZ64" s="58">
        <f t="shared" si="209"/>
        <v>0</v>
      </c>
      <c r="BA64" s="58">
        <f t="shared" si="209"/>
        <v>0</v>
      </c>
      <c r="BB64" s="58">
        <f t="shared" si="209"/>
        <v>0</v>
      </c>
      <c r="BC64" s="58">
        <f t="shared" si="209"/>
        <v>0</v>
      </c>
      <c r="BD64" s="58">
        <f t="shared" si="209"/>
        <v>0</v>
      </c>
      <c r="BE64" s="58">
        <f t="shared" si="209"/>
        <v>0</v>
      </c>
      <c r="BF64" s="58">
        <f t="shared" si="209"/>
        <v>0</v>
      </c>
      <c r="BG64" s="58">
        <f t="shared" si="209"/>
        <v>0</v>
      </c>
      <c r="BH64" s="58">
        <f t="shared" si="209"/>
        <v>0</v>
      </c>
      <c r="BI64" s="58">
        <f t="shared" si="209"/>
        <v>0</v>
      </c>
      <c r="BJ64" s="58">
        <f t="shared" si="209"/>
        <v>0</v>
      </c>
      <c r="BK64" s="58">
        <f t="shared" si="209"/>
        <v>0</v>
      </c>
      <c r="BL64" s="58">
        <f t="shared" si="209"/>
        <v>0</v>
      </c>
      <c r="BM64" s="58">
        <f t="shared" si="209"/>
        <v>0</v>
      </c>
      <c r="BN64" s="58">
        <f t="shared" si="209"/>
        <v>0</v>
      </c>
      <c r="BO64" s="58">
        <f t="shared" si="209"/>
        <v>0</v>
      </c>
      <c r="BP64" s="58">
        <f t="shared" si="209"/>
        <v>0</v>
      </c>
      <c r="BQ64" s="58">
        <f t="shared" si="209"/>
        <v>0</v>
      </c>
      <c r="BR64" s="58">
        <f t="shared" si="209"/>
        <v>0</v>
      </c>
      <c r="BS64" s="58">
        <f t="shared" si="209"/>
        <v>0</v>
      </c>
      <c r="BT64" s="58">
        <f t="shared" si="209"/>
        <v>0</v>
      </c>
      <c r="BU64" s="58">
        <f t="shared" si="209"/>
        <v>0</v>
      </c>
      <c r="BV64" s="58">
        <f t="shared" si="209"/>
        <v>0</v>
      </c>
      <c r="BW64" s="58">
        <f t="shared" si="209"/>
        <v>0</v>
      </c>
      <c r="BX64" s="58">
        <f t="shared" si="209"/>
        <v>0</v>
      </c>
      <c r="BY64" s="58">
        <f t="shared" si="209"/>
        <v>0</v>
      </c>
      <c r="BZ64" s="58">
        <f t="shared" si="209"/>
        <v>0</v>
      </c>
      <c r="CA64" s="58">
        <f t="shared" si="209"/>
        <v>0</v>
      </c>
      <c r="CB64" s="58">
        <f t="shared" si="209"/>
        <v>0</v>
      </c>
      <c r="CC64" s="58">
        <f t="shared" si="209"/>
        <v>0</v>
      </c>
      <c r="CD64" s="58">
        <f t="shared" ref="CD64:EF64" si="210">CD62-CD63</f>
        <v>0</v>
      </c>
      <c r="CE64" s="58">
        <f t="shared" si="210"/>
        <v>0</v>
      </c>
      <c r="CF64" s="58">
        <f t="shared" si="210"/>
        <v>0</v>
      </c>
      <c r="CG64" s="58">
        <f t="shared" si="210"/>
        <v>0</v>
      </c>
      <c r="CH64" s="58">
        <f t="shared" si="210"/>
        <v>0</v>
      </c>
      <c r="CI64" s="58">
        <f t="shared" si="210"/>
        <v>0</v>
      </c>
      <c r="CJ64" s="58">
        <f t="shared" si="210"/>
        <v>0</v>
      </c>
      <c r="CK64" s="58">
        <f t="shared" si="210"/>
        <v>0</v>
      </c>
      <c r="CL64" s="58">
        <f t="shared" si="210"/>
        <v>0</v>
      </c>
      <c r="CM64" s="58">
        <f t="shared" si="210"/>
        <v>0</v>
      </c>
      <c r="CN64" s="58">
        <f t="shared" si="210"/>
        <v>0</v>
      </c>
      <c r="CO64" s="58">
        <f t="shared" si="210"/>
        <v>0</v>
      </c>
      <c r="CP64" s="58">
        <f t="shared" si="210"/>
        <v>0</v>
      </c>
      <c r="CQ64" s="58">
        <f t="shared" si="210"/>
        <v>0</v>
      </c>
      <c r="CR64" s="58">
        <f t="shared" si="210"/>
        <v>0</v>
      </c>
      <c r="CS64" s="58">
        <f t="shared" si="210"/>
        <v>0</v>
      </c>
      <c r="CT64" s="58">
        <f t="shared" si="210"/>
        <v>0</v>
      </c>
      <c r="CU64" s="58">
        <f t="shared" si="210"/>
        <v>0</v>
      </c>
      <c r="CV64" s="58">
        <f t="shared" si="210"/>
        <v>0</v>
      </c>
      <c r="CW64" s="58">
        <f t="shared" si="210"/>
        <v>0</v>
      </c>
      <c r="CX64" s="58">
        <f t="shared" si="210"/>
        <v>0</v>
      </c>
      <c r="CY64" s="58">
        <f t="shared" si="210"/>
        <v>0</v>
      </c>
      <c r="CZ64" s="58">
        <f t="shared" si="210"/>
        <v>0</v>
      </c>
      <c r="DA64" s="58">
        <f t="shared" si="210"/>
        <v>0</v>
      </c>
      <c r="DB64" s="58">
        <f t="shared" si="210"/>
        <v>0</v>
      </c>
      <c r="DC64" s="58">
        <f t="shared" si="210"/>
        <v>0</v>
      </c>
      <c r="DD64" s="58">
        <f t="shared" si="210"/>
        <v>0</v>
      </c>
      <c r="DE64" s="58">
        <f t="shared" si="210"/>
        <v>0</v>
      </c>
      <c r="DF64" s="58">
        <f t="shared" si="210"/>
        <v>0</v>
      </c>
      <c r="DG64" s="58">
        <f t="shared" si="210"/>
        <v>0</v>
      </c>
      <c r="DH64" s="58">
        <f t="shared" si="210"/>
        <v>0</v>
      </c>
      <c r="DI64" s="58">
        <f t="shared" si="210"/>
        <v>0</v>
      </c>
      <c r="DJ64" s="58">
        <f t="shared" si="210"/>
        <v>0</v>
      </c>
      <c r="DK64" s="58">
        <f t="shared" si="210"/>
        <v>0</v>
      </c>
      <c r="DL64" s="58">
        <f t="shared" si="210"/>
        <v>0</v>
      </c>
      <c r="DM64" s="58">
        <f t="shared" si="210"/>
        <v>0</v>
      </c>
      <c r="DN64" s="58">
        <f t="shared" si="210"/>
        <v>0</v>
      </c>
      <c r="DO64" s="58">
        <f t="shared" si="210"/>
        <v>0</v>
      </c>
      <c r="DP64" s="58">
        <f t="shared" si="210"/>
        <v>0</v>
      </c>
      <c r="DQ64" s="58">
        <f t="shared" si="210"/>
        <v>0</v>
      </c>
      <c r="DR64" s="58">
        <f t="shared" si="210"/>
        <v>0</v>
      </c>
      <c r="DS64" s="58">
        <f t="shared" si="210"/>
        <v>0</v>
      </c>
      <c r="DT64" s="58">
        <f t="shared" si="210"/>
        <v>0</v>
      </c>
      <c r="DU64" s="58">
        <f t="shared" si="210"/>
        <v>0</v>
      </c>
      <c r="DV64" s="58">
        <f t="shared" si="210"/>
        <v>0</v>
      </c>
      <c r="DW64" s="58">
        <f t="shared" si="210"/>
        <v>0</v>
      </c>
      <c r="DX64" s="58">
        <f t="shared" si="210"/>
        <v>0</v>
      </c>
      <c r="DY64" s="58">
        <f t="shared" si="210"/>
        <v>0</v>
      </c>
      <c r="DZ64" s="58">
        <f t="shared" si="210"/>
        <v>0</v>
      </c>
      <c r="EA64" s="58">
        <f t="shared" si="210"/>
        <v>0</v>
      </c>
      <c r="EB64" s="58">
        <f t="shared" si="210"/>
        <v>0</v>
      </c>
      <c r="EC64" s="58">
        <f t="shared" si="210"/>
        <v>0</v>
      </c>
      <c r="ED64" s="58">
        <f t="shared" si="210"/>
        <v>0</v>
      </c>
      <c r="EE64" s="58">
        <f t="shared" si="210"/>
        <v>0</v>
      </c>
      <c r="EF64" s="58">
        <f t="shared" si="210"/>
        <v>0</v>
      </c>
      <c r="EG64" s="66"/>
    </row>
    <row r="65" spans="1:137" x14ac:dyDescent="0.25">
      <c r="A65" s="2"/>
      <c r="B65" s="2"/>
      <c r="C65" s="2"/>
      <c r="D65" s="2"/>
      <c r="E65" s="2"/>
      <c r="F65" s="2"/>
      <c r="G65" s="2"/>
      <c r="H65" s="2"/>
      <c r="I65" s="2"/>
      <c r="J65" s="2"/>
      <c r="K65" s="10"/>
      <c r="L65" s="58"/>
      <c r="M65" s="58" t="s">
        <v>65</v>
      </c>
      <c r="N65" s="66"/>
      <c r="O65" s="58"/>
      <c r="P65" s="58">
        <f>MAX(SUM($P$63:P63)+SUM($O$66:O66)-SUM($P$78:P78),0)</f>
        <v>0</v>
      </c>
      <c r="Q65" s="58">
        <f>MAX(SUM($P$63:Q63)+SUM($O$66:P66)-SUM($P$78:Q78),0)</f>
        <v>0</v>
      </c>
      <c r="R65" s="58">
        <f>MAX(SUM($P$63:R63)+SUM($O$66:Q66)-SUM($P$78:R78),0)</f>
        <v>0</v>
      </c>
      <c r="S65" s="58">
        <f>MAX(SUM($P$63:S63)+SUM($O$66:R66)-SUM($P$78:S78),0)</f>
        <v>0</v>
      </c>
      <c r="T65" s="58">
        <f>MAX(SUM($P$63:T63)+SUM($O$66:S66)-SUM($P$78:T78),0)</f>
        <v>0</v>
      </c>
      <c r="U65" s="58">
        <f>MAX(SUM($P$63:U63)+SUM($O$66:T66)-SUM($P$78:U78),0)</f>
        <v>0</v>
      </c>
      <c r="V65" s="58">
        <f>MAX(SUM($P$63:V63)+SUM($O$66:U66)-SUM($P$78:V78),0)</f>
        <v>0</v>
      </c>
      <c r="W65" s="58">
        <f>MAX(SUM($P$63:W63)+SUM($O$66:V66)-SUM($P$78:W78),0)</f>
        <v>0</v>
      </c>
      <c r="X65" s="58">
        <f>MAX(SUM($P$63:X63)+SUM($O$66:W66)-SUM($P$78:X78),0)</f>
        <v>110261.790479891</v>
      </c>
      <c r="Y65" s="58">
        <f>MAX(SUM($P$63:Y63)+SUM($O$66:X66)-SUM($P$78:Y78),0)</f>
        <v>7205612.89774065</v>
      </c>
      <c r="Z65" s="58">
        <f>MAX(SUM($P$63:Z63)+SUM($O$66:Y66)-SUM($P$78:Z78),0)</f>
        <v>9127727.8742183466</v>
      </c>
      <c r="AA65" s="58">
        <f>MAX(SUM($P$63:AA63)+SUM($O$66:Z66)-SUM($P$78:AA78),0)</f>
        <v>9193514.3601495512</v>
      </c>
      <c r="AB65" s="58">
        <f>MAX(SUM($P$63:AB63)+SUM($O$66:AA66)-SUM($P$78:AB78),0)</f>
        <v>9259774.9905546941</v>
      </c>
      <c r="AC65" s="58">
        <f>MAX(SUM($P$63:AC63)+SUM($O$66:AB66)-SUM($P$78:AC78),0)</f>
        <v>9326513.1827462986</v>
      </c>
      <c r="AD65" s="58">
        <f>MAX(SUM($P$63:AD63)+SUM($O$66:AC66)-SUM($P$78:AD78),0)</f>
        <v>9393732.378666563</v>
      </c>
      <c r="AE65" s="58">
        <f>MAX(SUM($P$63:AE63)+SUM($O$66:AD66)-SUM($P$78:AE78),0)</f>
        <v>9461436.0450648759</v>
      </c>
      <c r="AF65" s="58">
        <f>MAX(SUM($P$63:AF63)+SUM($O$66:AE66)-SUM($P$78:AF78),0)</f>
        <v>9529627.6736766081</v>
      </c>
      <c r="AG65" s="58">
        <f>MAX(SUM($P$63:AG63)+SUM($O$66:AF66)-SUM($P$78:AG78),0)</f>
        <v>9598310.7814031988</v>
      </c>
      <c r="AH65" s="58">
        <f>MAX(SUM($P$63:AH63)+SUM($O$66:AG66)-SUM($P$78:AH78),0)</f>
        <v>9667488.9104935322</v>
      </c>
      <c r="AI65" s="58">
        <f>MAX(SUM($P$63:AI63)+SUM($O$66:AH66)-SUM($P$78:AI78),0)</f>
        <v>9737165.6287266258</v>
      </c>
      <c r="AJ65" s="58">
        <f>MAX(SUM($P$63:AJ63)+SUM($O$66:AI66)-SUM($P$78:AJ78),0)</f>
        <v>0</v>
      </c>
      <c r="AK65" s="58">
        <f>MAX(SUM($P$63:AK63)+SUM($O$66:AJ66)-SUM($P$78:AK78),0)</f>
        <v>0</v>
      </c>
      <c r="AL65" s="58">
        <f>MAX(SUM($P$63:AL63)+SUM($O$66:AK66)-SUM($P$78:AL78),0)</f>
        <v>0</v>
      </c>
      <c r="AM65" s="58">
        <f>MAX(SUM($P$63:AM63)+SUM($O$66:AL66)-SUM($P$78:AM78),0)</f>
        <v>0</v>
      </c>
      <c r="AN65" s="58">
        <f>MAX(SUM($P$63:AN63)+SUM($O$66:AM66)-SUM($P$78:AN78),0)</f>
        <v>0</v>
      </c>
      <c r="AO65" s="58">
        <f>MAX(SUM($P$63:AO63)+SUM($O$66:AN66)-SUM($P$78:AO78),0)</f>
        <v>0</v>
      </c>
      <c r="AP65" s="58">
        <f>MAX(SUM($P$63:AP63)+SUM($O$66:AO66)-SUM($P$78:AP78),0)</f>
        <v>0</v>
      </c>
      <c r="AQ65" s="58">
        <f>MAX(SUM($P$63:AQ63)+SUM($O$66:AP66)-SUM($P$78:AQ78),0)</f>
        <v>0</v>
      </c>
      <c r="AR65" s="58">
        <f>MAX(SUM($P$63:AR63)+SUM($O$66:AQ66)-SUM($P$78:AR78),0)</f>
        <v>0</v>
      </c>
      <c r="AS65" s="58">
        <f>MAX(SUM($P$63:AS63)+SUM($O$66:AR66)-SUM($P$78:AS78),0)</f>
        <v>0</v>
      </c>
      <c r="AT65" s="58">
        <f>MAX(SUM($P$63:AT63)+SUM($O$66:AS66)-SUM($P$78:AT78),0)</f>
        <v>0</v>
      </c>
      <c r="AU65" s="58">
        <f>MAX(SUM($P$63:AU63)+SUM($O$66:AT66)-SUM($P$78:AU78),0)</f>
        <v>0</v>
      </c>
      <c r="AV65" s="58">
        <f>MAX(SUM($P$63:AV63)+SUM($O$66:AU66)-SUM($P$78:AV78),0)</f>
        <v>0</v>
      </c>
      <c r="AW65" s="58">
        <f>MAX(SUM($P$63:AW63)+SUM($O$66:AV66)-SUM($P$78:AW78),0)</f>
        <v>0</v>
      </c>
      <c r="AX65" s="58">
        <f>MAX(SUM($P$63:AX63)+SUM($O$66:AW66)-SUM($P$78:AX78),0)</f>
        <v>0</v>
      </c>
      <c r="AY65" s="58">
        <f>MAX(SUM($P$63:AY63)+SUM($O$66:AX66)-SUM($P$78:AY78),0)</f>
        <v>0</v>
      </c>
      <c r="AZ65" s="58">
        <f>MAX(SUM($P$63:AZ63)+SUM($O$66:AY66)-SUM($P$78:AZ78),0)</f>
        <v>0</v>
      </c>
      <c r="BA65" s="58">
        <f>MAX(SUM($P$63:BA63)+SUM($O$66:AZ66)-SUM($P$78:BA78),0)</f>
        <v>0</v>
      </c>
      <c r="BB65" s="58">
        <f>MAX(SUM($P$63:BB63)+SUM($O$66:BA66)-SUM($P$78:BB78),0)</f>
        <v>0</v>
      </c>
      <c r="BC65" s="58">
        <f>MAX(SUM($P$63:BC63)+SUM($O$66:BB66)-SUM($P$78:BC78),0)</f>
        <v>0</v>
      </c>
      <c r="BD65" s="58">
        <f>MAX(SUM($P$63:BD63)+SUM($O$66:BC66)-SUM($P$78:BD78),0)</f>
        <v>0</v>
      </c>
      <c r="BE65" s="58">
        <f>MAX(SUM($P$63:BE63)+SUM($O$66:BD66)-SUM($P$78:BE78),0)</f>
        <v>0</v>
      </c>
      <c r="BF65" s="58">
        <f>MAX(SUM($P$63:BF63)+SUM($O$66:BE66)-SUM($P$78:BF78),0)</f>
        <v>0</v>
      </c>
      <c r="BG65" s="58">
        <f>MAX(SUM($P$63:BG63)+SUM($O$66:BF66)-SUM($P$78:BG78),0)</f>
        <v>0</v>
      </c>
      <c r="BH65" s="58">
        <f>MAX(SUM($P$63:BH63)+SUM($O$66:BG66)-SUM($P$78:BH78),0)</f>
        <v>0</v>
      </c>
      <c r="BI65" s="58">
        <f>MAX(SUM($P$63:BI63)+SUM($O$66:BH66)-SUM($P$78:BI78),0)</f>
        <v>0</v>
      </c>
      <c r="BJ65" s="58">
        <f>MAX(SUM($P$63:BJ63)+SUM($O$66:BI66)-SUM($P$78:BJ78),0)</f>
        <v>0</v>
      </c>
      <c r="BK65" s="58">
        <f>MAX(SUM($P$63:BK63)+SUM($O$66:BJ66)-SUM($P$78:BK78),0)</f>
        <v>0</v>
      </c>
      <c r="BL65" s="58">
        <f>MAX(SUM($P$63:BL63)+SUM($O$66:BK66)-SUM($P$78:BL78),0)</f>
        <v>0</v>
      </c>
      <c r="BM65" s="58">
        <f>MAX(SUM($P$63:BM63)+SUM($O$66:BL66)-SUM($P$78:BM78),0)</f>
        <v>0</v>
      </c>
      <c r="BN65" s="58">
        <f>MAX(SUM($P$63:BN63)+SUM($O$66:BM66)-SUM($P$78:BN78),0)</f>
        <v>0</v>
      </c>
      <c r="BO65" s="58">
        <f>MAX(SUM($P$63:BO63)+SUM($O$66:BN66)-SUM($P$78:BO78),0)</f>
        <v>0</v>
      </c>
      <c r="BP65" s="58">
        <f>MAX(SUM($P$63:BP63)+SUM($O$66:BO66)-SUM($P$78:BP78),0)</f>
        <v>0</v>
      </c>
      <c r="BQ65" s="58">
        <f>MAX(SUM($P$63:BQ63)+SUM($O$66:BP66)-SUM($P$78:BQ78),0)</f>
        <v>0</v>
      </c>
      <c r="BR65" s="58">
        <f>MAX(SUM($P$63:BR63)+SUM($O$66:BQ66)-SUM($P$78:BR78),0)</f>
        <v>0</v>
      </c>
      <c r="BS65" s="58">
        <f>MAX(SUM($P$63:BS63)+SUM($O$66:BR66)-SUM($P$78:BS78),0)</f>
        <v>0</v>
      </c>
      <c r="BT65" s="58">
        <f>MAX(SUM($P$63:BT63)+SUM($O$66:BS66)-SUM($P$78:BT78),0)</f>
        <v>0</v>
      </c>
      <c r="BU65" s="58">
        <f>MAX(SUM($P$63:BU63)+SUM($O$66:BT66)-SUM($P$78:BU78),0)</f>
        <v>0</v>
      </c>
      <c r="BV65" s="58">
        <f>MAX(SUM($P$63:BV63)+SUM($O$66:BU66)-SUM($P$78:BV78),0)</f>
        <v>0</v>
      </c>
      <c r="BW65" s="58">
        <f>MAX(SUM($P$63:BW63)+SUM($O$66:BV66)-SUM($P$78:BW78),0)</f>
        <v>0</v>
      </c>
      <c r="BX65" s="58">
        <f>MAX(SUM($P$63:BX63)+SUM($O$66:BW66)-SUM($P$78:BX78),0)</f>
        <v>0</v>
      </c>
      <c r="BY65" s="58">
        <f>MAX(SUM($P$63:BY63)+SUM($O$66:BX66)-SUM($P$78:BY78),0)</f>
        <v>0</v>
      </c>
      <c r="BZ65" s="58">
        <f>MAX(SUM($P$63:BZ63)+SUM($O$66:BY66)-SUM($P$78:BZ78),0)</f>
        <v>0</v>
      </c>
      <c r="CA65" s="58">
        <f>MAX(SUM($P$63:CA63)+SUM($O$66:BZ66)-SUM($P$78:CA78),0)</f>
        <v>0</v>
      </c>
      <c r="CB65" s="58">
        <f>MAX(SUM($P$63:CB63)+SUM($O$66:CA66)-SUM($P$78:CB78),0)</f>
        <v>0</v>
      </c>
      <c r="CC65" s="58">
        <f>MAX(SUM($P$63:CC63)+SUM($O$66:CB66)-SUM($P$78:CC78),0)</f>
        <v>0</v>
      </c>
      <c r="CD65" s="58">
        <f>MAX(SUM($P$63:CD63)+SUM($O$66:CC66)-SUM($P$78:CD78),0)</f>
        <v>0</v>
      </c>
      <c r="CE65" s="58">
        <f>MAX(SUM($P$63:CE63)+SUM($O$66:CD66)-SUM($P$78:CE78),0)</f>
        <v>0</v>
      </c>
      <c r="CF65" s="58">
        <f>MAX(SUM($P$63:CF63)+SUM($O$66:CE66)-SUM($P$78:CF78),0)</f>
        <v>0</v>
      </c>
      <c r="CG65" s="58">
        <f>MAX(SUM($P$63:CG63)+SUM($O$66:CF66)-SUM($P$78:CG78),0)</f>
        <v>0</v>
      </c>
      <c r="CH65" s="58">
        <f>MAX(SUM($P$63:CH63)+SUM($O$66:CG66)-SUM($P$78:CH78),0)</f>
        <v>0</v>
      </c>
      <c r="CI65" s="58">
        <f>MAX(SUM($P$63:CI63)+SUM($O$66:CH66)-SUM($P$78:CI78),0)</f>
        <v>0</v>
      </c>
      <c r="CJ65" s="58">
        <f>MAX(SUM($P$63:CJ63)+SUM($O$66:CI66)-SUM($P$78:CJ78),0)</f>
        <v>0</v>
      </c>
      <c r="CK65" s="58">
        <f>MAX(SUM($P$63:CK63)+SUM($O$66:CJ66)-SUM($P$78:CK78),0)</f>
        <v>0</v>
      </c>
      <c r="CL65" s="58">
        <f>MAX(SUM($P$63:CL63)+SUM($O$66:CK66)-SUM($P$78:CL78),0)</f>
        <v>0</v>
      </c>
      <c r="CM65" s="58">
        <f>MAX(SUM($P$63:CM63)+SUM($O$66:CL66)-SUM($P$78:CM78),0)</f>
        <v>0</v>
      </c>
      <c r="CN65" s="58">
        <f>MAX(SUM($P$63:CN63)+SUM($O$66:CM66)-SUM($P$78:CN78),0)</f>
        <v>0</v>
      </c>
      <c r="CO65" s="58">
        <f>MAX(SUM($P$63:CO63)+SUM($O$66:CN66)-SUM($P$78:CO78),0)</f>
        <v>0</v>
      </c>
      <c r="CP65" s="58">
        <f>MAX(SUM($P$63:CP63)+SUM($O$66:CO66)-SUM($P$78:CP78),0)</f>
        <v>0</v>
      </c>
      <c r="CQ65" s="58">
        <f>MAX(SUM($P$63:CQ63)+SUM($O$66:CP66)-SUM($P$78:CQ78),0)</f>
        <v>0</v>
      </c>
      <c r="CR65" s="58">
        <f>MAX(SUM($P$63:CR63)+SUM($O$66:CQ66)-SUM($P$78:CR78),0)</f>
        <v>0</v>
      </c>
      <c r="CS65" s="58">
        <f>MAX(SUM($P$63:CS63)+SUM($O$66:CR66)-SUM($P$78:CS78),0)</f>
        <v>0</v>
      </c>
      <c r="CT65" s="58">
        <f>MAX(SUM($P$63:CT63)+SUM($O$66:CS66)-SUM($P$78:CT78),0)</f>
        <v>0</v>
      </c>
      <c r="CU65" s="58">
        <f>MAX(SUM($P$63:CU63)+SUM($O$66:CT66)-SUM($P$78:CU78),0)</f>
        <v>0</v>
      </c>
      <c r="CV65" s="58">
        <f>MAX(SUM($P$63:CV63)+SUM($O$66:CU66)-SUM($P$78:CV78),0)</f>
        <v>0</v>
      </c>
      <c r="CW65" s="58">
        <f>MAX(SUM($P$63:CW63)+SUM($O$66:CV66)-SUM($P$78:CW78),0)</f>
        <v>0</v>
      </c>
      <c r="CX65" s="58">
        <f>MAX(SUM($P$63:CX63)+SUM($O$66:CW66)-SUM($P$78:CX78),0)</f>
        <v>0</v>
      </c>
      <c r="CY65" s="58">
        <f>MAX(SUM($P$63:CY63)+SUM($O$66:CX66)-SUM($P$78:CY78),0)</f>
        <v>0</v>
      </c>
      <c r="CZ65" s="58">
        <f>MAX(SUM($P$63:CZ63)+SUM($O$66:CY66)-SUM($P$78:CZ78),0)</f>
        <v>0</v>
      </c>
      <c r="DA65" s="58">
        <f>MAX(SUM($P$63:DA63)+SUM($O$66:CZ66)-SUM($P$78:DA78),0)</f>
        <v>0</v>
      </c>
      <c r="DB65" s="58">
        <f>MAX(SUM($P$63:DB63)+SUM($O$66:DA66)-SUM($P$78:DB78),0)</f>
        <v>0</v>
      </c>
      <c r="DC65" s="58">
        <f>MAX(SUM($P$63:DC63)+SUM($O$66:DB66)-SUM($P$78:DC78),0)</f>
        <v>0</v>
      </c>
      <c r="DD65" s="58">
        <f>MAX(SUM($P$63:DD63)+SUM($O$66:DC66)-SUM($P$78:DD78),0)</f>
        <v>0</v>
      </c>
      <c r="DE65" s="58">
        <f>MAX(SUM($P$63:DE63)+SUM($O$66:DD66)-SUM($P$78:DE78),0)</f>
        <v>0</v>
      </c>
      <c r="DF65" s="58">
        <f>MAX(SUM($P$63:DF63)+SUM($O$66:DE66)-SUM($P$78:DF78),0)</f>
        <v>0</v>
      </c>
      <c r="DG65" s="58">
        <f>MAX(SUM($P$63:DG63)+SUM($O$66:DF66)-SUM($P$78:DG78),0)</f>
        <v>0</v>
      </c>
      <c r="DH65" s="58">
        <f>MAX(SUM($P$63:DH63)+SUM($O$66:DG66)-SUM($P$78:DH78),0)</f>
        <v>0</v>
      </c>
      <c r="DI65" s="58">
        <f>MAX(SUM($P$63:DI63)+SUM($O$66:DH66)-SUM($P$78:DI78),0)</f>
        <v>0</v>
      </c>
      <c r="DJ65" s="58">
        <f>MAX(SUM($P$63:DJ63)+SUM($O$66:DI66)-SUM($P$78:DJ78),0)</f>
        <v>0</v>
      </c>
      <c r="DK65" s="58">
        <f>MAX(SUM($P$63:DK63)+SUM($O$66:DJ66)-SUM($P$78:DK78),0)</f>
        <v>0</v>
      </c>
      <c r="DL65" s="58">
        <f>MAX(SUM($P$63:DL63)+SUM($O$66:DK66)-SUM($P$78:DL78),0)</f>
        <v>0</v>
      </c>
      <c r="DM65" s="58">
        <f>MAX(SUM($P$63:DM63)+SUM($O$66:DL66)-SUM($P$78:DM78),0)</f>
        <v>0</v>
      </c>
      <c r="DN65" s="58">
        <f>MAX(SUM($P$63:DN63)+SUM($O$66:DM66)-SUM($P$78:DN78),0)</f>
        <v>0</v>
      </c>
      <c r="DO65" s="58">
        <f>MAX(SUM($P$63:DO63)+SUM($O$66:DN66)-SUM($P$78:DO78),0)</f>
        <v>0</v>
      </c>
      <c r="DP65" s="58">
        <f>MAX(SUM($P$63:DP63)+SUM($O$66:DO66)-SUM($P$78:DP78),0)</f>
        <v>0</v>
      </c>
      <c r="DQ65" s="58">
        <f>MAX(SUM($P$63:DQ63)+SUM($O$66:DP66)-SUM($P$78:DQ78),0)</f>
        <v>0</v>
      </c>
      <c r="DR65" s="58">
        <f>MAX(SUM($P$63:DR63)+SUM($O$66:DQ66)-SUM($P$78:DR78),0)</f>
        <v>0</v>
      </c>
      <c r="DS65" s="58">
        <f>MAX(SUM($P$63:DS63)+SUM($O$66:DR66)-SUM($P$78:DS78),0)</f>
        <v>0</v>
      </c>
      <c r="DT65" s="58">
        <f>MAX(SUM($P$63:DT63)+SUM($O$66:DS66)-SUM($P$78:DT78),0)</f>
        <v>0</v>
      </c>
      <c r="DU65" s="58">
        <f>MAX(SUM($P$63:DU63)+SUM($O$66:DT66)-SUM($P$78:DU78),0)</f>
        <v>0</v>
      </c>
      <c r="DV65" s="58">
        <f>MAX(SUM($P$63:DV63)+SUM($O$66:DU66)-SUM($P$78:DV78),0)</f>
        <v>0</v>
      </c>
      <c r="DW65" s="58">
        <f>MAX(SUM($P$63:DW63)+SUM($O$66:DV66)-SUM($P$78:DW78),0)</f>
        <v>0</v>
      </c>
      <c r="DX65" s="58">
        <f>MAX(SUM($P$63:DX63)+SUM($O$66:DW66)-SUM($P$78:DX78),0)</f>
        <v>0</v>
      </c>
      <c r="DY65" s="58">
        <f>MAX(SUM($P$63:DY63)+SUM($O$66:DX66)-SUM($P$78:DY78),0)</f>
        <v>0</v>
      </c>
      <c r="DZ65" s="58">
        <f>MAX(SUM($P$63:DZ63)+SUM($O$66:DY66)-SUM($P$78:DZ78),0)</f>
        <v>0</v>
      </c>
      <c r="EA65" s="58">
        <f>MAX(SUM($P$63:EA63)+SUM($O$66:DZ66)-SUM($P$78:EA78),0)</f>
        <v>0</v>
      </c>
      <c r="EB65" s="58">
        <f>MAX(SUM($P$63:EB63)+SUM($O$66:EA66)-SUM($P$78:EB78),0)</f>
        <v>0</v>
      </c>
      <c r="EC65" s="58">
        <f>MAX(SUM($P$63:EC63)+SUM($O$66:EB66)-SUM($P$78:EC78),0)</f>
        <v>0</v>
      </c>
      <c r="ED65" s="58">
        <f>MAX(SUM($P$63:ED63)+SUM($O$66:EC66)-SUM($P$78:ED78),0)</f>
        <v>0</v>
      </c>
      <c r="EE65" s="58">
        <f>MAX(SUM($P$63:EE63)+SUM($O$66:ED66)-SUM($P$78:EE78),0)</f>
        <v>0</v>
      </c>
      <c r="EF65" s="58">
        <f>MAX(SUM($P$63:EF63)+SUM($O$66:EE66)-SUM($P$78:EF78),0)</f>
        <v>0</v>
      </c>
      <c r="EG65" s="66"/>
    </row>
    <row r="66" spans="1:137" ht="15.75" thickBot="1" x14ac:dyDescent="0.3">
      <c r="A66" s="2"/>
      <c r="B66" s="46" t="s">
        <v>74</v>
      </c>
      <c r="C66" s="46"/>
      <c r="D66" s="46"/>
      <c r="E66" s="46">
        <f>E25+E41+E50+E57+E64</f>
        <v>89083732.909124747</v>
      </c>
      <c r="F66" s="47"/>
      <c r="G66" s="46" t="s">
        <v>79</v>
      </c>
      <c r="H66" s="46"/>
      <c r="I66" s="46"/>
      <c r="J66" s="46">
        <f>J35-J40+J56</f>
        <v>176354385.71263662</v>
      </c>
      <c r="K66" s="10"/>
      <c r="L66" s="58"/>
      <c r="M66" s="58" t="s">
        <v>67</v>
      </c>
      <c r="N66" s="66">
        <f>SUM(P66:EF66)</f>
        <v>732344.52959563199</v>
      </c>
      <c r="O66" s="58"/>
      <c r="P66" s="58">
        <f t="shared" ref="P66:AU66" si="211">P65*((1+$D$54)^(1/12)-1)</f>
        <v>0</v>
      </c>
      <c r="Q66" s="58">
        <f t="shared" si="211"/>
        <v>0</v>
      </c>
      <c r="R66" s="58">
        <f t="shared" si="211"/>
        <v>0</v>
      </c>
      <c r="S66" s="58">
        <f t="shared" si="211"/>
        <v>0</v>
      </c>
      <c r="T66" s="58">
        <f t="shared" si="211"/>
        <v>0</v>
      </c>
      <c r="U66" s="58">
        <f t="shared" si="211"/>
        <v>0</v>
      </c>
      <c r="V66" s="58">
        <f t="shared" si="211"/>
        <v>0</v>
      </c>
      <c r="W66" s="58">
        <f t="shared" si="211"/>
        <v>0</v>
      </c>
      <c r="X66" s="58">
        <f t="shared" si="211"/>
        <v>794.69237340469977</v>
      </c>
      <c r="Y66" s="58">
        <f t="shared" si="211"/>
        <v>51933.181844941631</v>
      </c>
      <c r="Z66" s="58">
        <f t="shared" si="211"/>
        <v>65786.485931204908</v>
      </c>
      <c r="AA66" s="58">
        <f t="shared" si="211"/>
        <v>66260.630405143573</v>
      </c>
      <c r="AB66" s="58">
        <f t="shared" si="211"/>
        <v>66738.192191604481</v>
      </c>
      <c r="AC66" s="58">
        <f t="shared" si="211"/>
        <v>67219.195920263854</v>
      </c>
      <c r="AD66" s="58">
        <f t="shared" si="211"/>
        <v>67703.666398311936</v>
      </c>
      <c r="AE66" s="58">
        <f t="shared" si="211"/>
        <v>68191.628611732434</v>
      </c>
      <c r="AF66" s="58">
        <f t="shared" si="211"/>
        <v>68683.107726591101</v>
      </c>
      <c r="AG66" s="58">
        <f t="shared" si="211"/>
        <v>69178.129090333692</v>
      </c>
      <c r="AH66" s="58">
        <f t="shared" si="211"/>
        <v>69676.718233093168</v>
      </c>
      <c r="AI66" s="58">
        <f t="shared" si="211"/>
        <v>70178.900869006437</v>
      </c>
      <c r="AJ66" s="58">
        <f t="shared" si="211"/>
        <v>0</v>
      </c>
      <c r="AK66" s="58">
        <f t="shared" si="211"/>
        <v>0</v>
      </c>
      <c r="AL66" s="58">
        <f t="shared" si="211"/>
        <v>0</v>
      </c>
      <c r="AM66" s="58">
        <f t="shared" si="211"/>
        <v>0</v>
      </c>
      <c r="AN66" s="58">
        <f t="shared" si="211"/>
        <v>0</v>
      </c>
      <c r="AO66" s="58">
        <f t="shared" si="211"/>
        <v>0</v>
      </c>
      <c r="AP66" s="58">
        <f t="shared" si="211"/>
        <v>0</v>
      </c>
      <c r="AQ66" s="58">
        <f t="shared" si="211"/>
        <v>0</v>
      </c>
      <c r="AR66" s="58">
        <f t="shared" si="211"/>
        <v>0</v>
      </c>
      <c r="AS66" s="58">
        <f t="shared" si="211"/>
        <v>0</v>
      </c>
      <c r="AT66" s="58">
        <f t="shared" si="211"/>
        <v>0</v>
      </c>
      <c r="AU66" s="58">
        <f t="shared" si="211"/>
        <v>0</v>
      </c>
      <c r="AV66" s="58">
        <f t="shared" ref="AV66:CA66" si="212">AV65*((1+$D$54)^(1/12)-1)</f>
        <v>0</v>
      </c>
      <c r="AW66" s="58">
        <f t="shared" si="212"/>
        <v>0</v>
      </c>
      <c r="AX66" s="58">
        <f t="shared" si="212"/>
        <v>0</v>
      </c>
      <c r="AY66" s="58">
        <f t="shared" si="212"/>
        <v>0</v>
      </c>
      <c r="AZ66" s="58">
        <f t="shared" si="212"/>
        <v>0</v>
      </c>
      <c r="BA66" s="58">
        <f t="shared" si="212"/>
        <v>0</v>
      </c>
      <c r="BB66" s="58">
        <f t="shared" si="212"/>
        <v>0</v>
      </c>
      <c r="BC66" s="58">
        <f t="shared" si="212"/>
        <v>0</v>
      </c>
      <c r="BD66" s="58">
        <f t="shared" si="212"/>
        <v>0</v>
      </c>
      <c r="BE66" s="58">
        <f t="shared" si="212"/>
        <v>0</v>
      </c>
      <c r="BF66" s="58">
        <f t="shared" si="212"/>
        <v>0</v>
      </c>
      <c r="BG66" s="58">
        <f t="shared" si="212"/>
        <v>0</v>
      </c>
      <c r="BH66" s="58">
        <f t="shared" si="212"/>
        <v>0</v>
      </c>
      <c r="BI66" s="58">
        <f t="shared" si="212"/>
        <v>0</v>
      </c>
      <c r="BJ66" s="58">
        <f t="shared" si="212"/>
        <v>0</v>
      </c>
      <c r="BK66" s="58">
        <f t="shared" si="212"/>
        <v>0</v>
      </c>
      <c r="BL66" s="58">
        <f t="shared" si="212"/>
        <v>0</v>
      </c>
      <c r="BM66" s="58">
        <f t="shared" si="212"/>
        <v>0</v>
      </c>
      <c r="BN66" s="58">
        <f t="shared" si="212"/>
        <v>0</v>
      </c>
      <c r="BO66" s="58">
        <f t="shared" si="212"/>
        <v>0</v>
      </c>
      <c r="BP66" s="58">
        <f t="shared" si="212"/>
        <v>0</v>
      </c>
      <c r="BQ66" s="58">
        <f t="shared" si="212"/>
        <v>0</v>
      </c>
      <c r="BR66" s="58">
        <f t="shared" si="212"/>
        <v>0</v>
      </c>
      <c r="BS66" s="58">
        <f t="shared" si="212"/>
        <v>0</v>
      </c>
      <c r="BT66" s="58">
        <f t="shared" si="212"/>
        <v>0</v>
      </c>
      <c r="BU66" s="58">
        <f t="shared" si="212"/>
        <v>0</v>
      </c>
      <c r="BV66" s="58">
        <f t="shared" si="212"/>
        <v>0</v>
      </c>
      <c r="BW66" s="58">
        <f t="shared" si="212"/>
        <v>0</v>
      </c>
      <c r="BX66" s="58">
        <f t="shared" si="212"/>
        <v>0</v>
      </c>
      <c r="BY66" s="58">
        <f t="shared" si="212"/>
        <v>0</v>
      </c>
      <c r="BZ66" s="58">
        <f t="shared" si="212"/>
        <v>0</v>
      </c>
      <c r="CA66" s="58">
        <f t="shared" si="212"/>
        <v>0</v>
      </c>
      <c r="CB66" s="58">
        <f t="shared" ref="CB66:DG66" si="213">CB65*((1+$D$54)^(1/12)-1)</f>
        <v>0</v>
      </c>
      <c r="CC66" s="58">
        <f t="shared" si="213"/>
        <v>0</v>
      </c>
      <c r="CD66" s="58">
        <f t="shared" si="213"/>
        <v>0</v>
      </c>
      <c r="CE66" s="58">
        <f t="shared" si="213"/>
        <v>0</v>
      </c>
      <c r="CF66" s="58">
        <f t="shared" si="213"/>
        <v>0</v>
      </c>
      <c r="CG66" s="58">
        <f t="shared" si="213"/>
        <v>0</v>
      </c>
      <c r="CH66" s="58">
        <f t="shared" si="213"/>
        <v>0</v>
      </c>
      <c r="CI66" s="58">
        <f t="shared" si="213"/>
        <v>0</v>
      </c>
      <c r="CJ66" s="58">
        <f t="shared" si="213"/>
        <v>0</v>
      </c>
      <c r="CK66" s="58">
        <f t="shared" si="213"/>
        <v>0</v>
      </c>
      <c r="CL66" s="58">
        <f t="shared" si="213"/>
        <v>0</v>
      </c>
      <c r="CM66" s="58">
        <f t="shared" si="213"/>
        <v>0</v>
      </c>
      <c r="CN66" s="58">
        <f t="shared" si="213"/>
        <v>0</v>
      </c>
      <c r="CO66" s="58">
        <f t="shared" si="213"/>
        <v>0</v>
      </c>
      <c r="CP66" s="58">
        <f t="shared" si="213"/>
        <v>0</v>
      </c>
      <c r="CQ66" s="58">
        <f t="shared" si="213"/>
        <v>0</v>
      </c>
      <c r="CR66" s="58">
        <f t="shared" si="213"/>
        <v>0</v>
      </c>
      <c r="CS66" s="58">
        <f t="shared" si="213"/>
        <v>0</v>
      </c>
      <c r="CT66" s="58">
        <f t="shared" si="213"/>
        <v>0</v>
      </c>
      <c r="CU66" s="58">
        <f t="shared" si="213"/>
        <v>0</v>
      </c>
      <c r="CV66" s="58">
        <f t="shared" si="213"/>
        <v>0</v>
      </c>
      <c r="CW66" s="58">
        <f t="shared" si="213"/>
        <v>0</v>
      </c>
      <c r="CX66" s="58">
        <f t="shared" si="213"/>
        <v>0</v>
      </c>
      <c r="CY66" s="58">
        <f t="shared" si="213"/>
        <v>0</v>
      </c>
      <c r="CZ66" s="58">
        <f t="shared" si="213"/>
        <v>0</v>
      </c>
      <c r="DA66" s="58">
        <f t="shared" si="213"/>
        <v>0</v>
      </c>
      <c r="DB66" s="58">
        <f t="shared" si="213"/>
        <v>0</v>
      </c>
      <c r="DC66" s="58">
        <f t="shared" si="213"/>
        <v>0</v>
      </c>
      <c r="DD66" s="58">
        <f t="shared" si="213"/>
        <v>0</v>
      </c>
      <c r="DE66" s="58">
        <f t="shared" si="213"/>
        <v>0</v>
      </c>
      <c r="DF66" s="58">
        <f t="shared" si="213"/>
        <v>0</v>
      </c>
      <c r="DG66" s="58">
        <f t="shared" si="213"/>
        <v>0</v>
      </c>
      <c r="DH66" s="58">
        <f t="shared" ref="DH66:EF66" si="214">DH65*((1+$D$54)^(1/12)-1)</f>
        <v>0</v>
      </c>
      <c r="DI66" s="58">
        <f t="shared" si="214"/>
        <v>0</v>
      </c>
      <c r="DJ66" s="58">
        <f t="shared" si="214"/>
        <v>0</v>
      </c>
      <c r="DK66" s="58">
        <f t="shared" si="214"/>
        <v>0</v>
      </c>
      <c r="DL66" s="58">
        <f t="shared" si="214"/>
        <v>0</v>
      </c>
      <c r="DM66" s="58">
        <f t="shared" si="214"/>
        <v>0</v>
      </c>
      <c r="DN66" s="58">
        <f t="shared" si="214"/>
        <v>0</v>
      </c>
      <c r="DO66" s="58">
        <f t="shared" si="214"/>
        <v>0</v>
      </c>
      <c r="DP66" s="58">
        <f t="shared" si="214"/>
        <v>0</v>
      </c>
      <c r="DQ66" s="58">
        <f t="shared" si="214"/>
        <v>0</v>
      </c>
      <c r="DR66" s="58">
        <f t="shared" si="214"/>
        <v>0</v>
      </c>
      <c r="DS66" s="58">
        <f t="shared" si="214"/>
        <v>0</v>
      </c>
      <c r="DT66" s="58">
        <f t="shared" si="214"/>
        <v>0</v>
      </c>
      <c r="DU66" s="58">
        <f t="shared" si="214"/>
        <v>0</v>
      </c>
      <c r="DV66" s="58">
        <f t="shared" si="214"/>
        <v>0</v>
      </c>
      <c r="DW66" s="58">
        <f t="shared" si="214"/>
        <v>0</v>
      </c>
      <c r="DX66" s="58">
        <f t="shared" si="214"/>
        <v>0</v>
      </c>
      <c r="DY66" s="58">
        <f t="shared" si="214"/>
        <v>0</v>
      </c>
      <c r="DZ66" s="58">
        <f t="shared" si="214"/>
        <v>0</v>
      </c>
      <c r="EA66" s="58">
        <f t="shared" si="214"/>
        <v>0</v>
      </c>
      <c r="EB66" s="58">
        <f t="shared" si="214"/>
        <v>0</v>
      </c>
      <c r="EC66" s="58">
        <f t="shared" si="214"/>
        <v>0</v>
      </c>
      <c r="ED66" s="58">
        <f t="shared" si="214"/>
        <v>0</v>
      </c>
      <c r="EE66" s="58">
        <f t="shared" si="214"/>
        <v>0</v>
      </c>
      <c r="EF66" s="58">
        <f t="shared" si="214"/>
        <v>0</v>
      </c>
      <c r="EG66" s="66"/>
    </row>
    <row r="67" spans="1:137" ht="15.75" thickTop="1" x14ac:dyDescent="0.25">
      <c r="A67" s="2"/>
      <c r="B67" s="37"/>
      <c r="C67" s="37"/>
      <c r="D67" s="37"/>
      <c r="E67" s="37"/>
      <c r="F67" s="37"/>
      <c r="G67" s="37"/>
      <c r="H67" s="37"/>
      <c r="I67" s="37"/>
      <c r="J67" s="37"/>
      <c r="K67" s="10"/>
      <c r="L67" s="2"/>
      <c r="M67" s="2"/>
      <c r="N67" s="10"/>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10"/>
    </row>
    <row r="68" spans="1:137" x14ac:dyDescent="0.25">
      <c r="A68" s="4"/>
      <c r="B68" s="4"/>
      <c r="C68" s="4"/>
      <c r="D68" s="4"/>
      <c r="E68" s="4"/>
      <c r="F68" s="4"/>
      <c r="G68" s="4"/>
      <c r="H68" s="4"/>
      <c r="I68" s="4"/>
      <c r="J68" s="4"/>
      <c r="K68" s="10"/>
      <c r="L68" s="2"/>
      <c r="M68" s="12" t="s">
        <v>96</v>
      </c>
      <c r="N68" s="10"/>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10"/>
    </row>
    <row r="69" spans="1:137" ht="18.75" x14ac:dyDescent="0.3">
      <c r="A69" s="4"/>
      <c r="B69" s="4"/>
      <c r="C69" s="4"/>
      <c r="D69" s="4"/>
      <c r="E69" s="52" t="s">
        <v>75</v>
      </c>
      <c r="F69" s="4"/>
      <c r="G69" s="4"/>
      <c r="H69" s="4"/>
      <c r="I69" s="4"/>
      <c r="J69" s="4"/>
      <c r="K69" s="10"/>
      <c r="L69" s="2"/>
      <c r="M69" s="2" t="s">
        <v>57</v>
      </c>
      <c r="N69" s="10"/>
      <c r="O69" s="2"/>
      <c r="P69" s="2">
        <f>D48</f>
        <v>36300000</v>
      </c>
      <c r="Q69" s="2">
        <f>P71</f>
        <v>36300000</v>
      </c>
      <c r="R69" s="2">
        <f t="shared" ref="R69:CC69" si="215">Q71</f>
        <v>36300000</v>
      </c>
      <c r="S69" s="2">
        <f t="shared" si="215"/>
        <v>36300000</v>
      </c>
      <c r="T69" s="2">
        <f t="shared" si="215"/>
        <v>36300000</v>
      </c>
      <c r="U69" s="2">
        <f t="shared" si="215"/>
        <v>36300000</v>
      </c>
      <c r="V69" s="2">
        <f t="shared" si="215"/>
        <v>36300000</v>
      </c>
      <c r="W69" s="2">
        <f t="shared" si="215"/>
        <v>36300000</v>
      </c>
      <c r="X69" s="2">
        <f t="shared" si="215"/>
        <v>36300000</v>
      </c>
      <c r="Y69" s="2">
        <f t="shared" si="215"/>
        <v>36300000</v>
      </c>
      <c r="Z69" s="2">
        <f t="shared" si="215"/>
        <v>36300000</v>
      </c>
      <c r="AA69" s="2">
        <f t="shared" si="215"/>
        <v>30250000</v>
      </c>
      <c r="AB69" s="2">
        <f t="shared" si="215"/>
        <v>22329818.205367241</v>
      </c>
      <c r="AC69" s="2">
        <f t="shared" si="215"/>
        <v>15235261.790479889</v>
      </c>
      <c r="AD69" s="2">
        <f t="shared" si="215"/>
        <v>9542737.4770126902</v>
      </c>
      <c r="AE69" s="2">
        <f t="shared" si="215"/>
        <v>5451327.4348495342</v>
      </c>
      <c r="AF69" s="2">
        <f t="shared" si="215"/>
        <v>2817253.4914771691</v>
      </c>
      <c r="AG69" s="2">
        <f t="shared" si="215"/>
        <v>1298219.0787091716</v>
      </c>
      <c r="AH69" s="2">
        <f t="shared" si="215"/>
        <v>513545.0179371587</v>
      </c>
      <c r="AI69" s="2">
        <f t="shared" si="215"/>
        <v>150475.44644348242</v>
      </c>
      <c r="AJ69" s="2">
        <f t="shared" si="215"/>
        <v>6.6938810050487518E-10</v>
      </c>
      <c r="AK69" s="2">
        <f t="shared" si="215"/>
        <v>6.6938810050487518E-10</v>
      </c>
      <c r="AL69" s="2">
        <f t="shared" si="215"/>
        <v>6.6938810050487518E-10</v>
      </c>
      <c r="AM69" s="2">
        <f t="shared" si="215"/>
        <v>6.6938810050487518E-10</v>
      </c>
      <c r="AN69" s="2">
        <f t="shared" si="215"/>
        <v>6.6938810050487518E-10</v>
      </c>
      <c r="AO69" s="2">
        <f t="shared" si="215"/>
        <v>6.6938810050487518E-10</v>
      </c>
      <c r="AP69" s="2">
        <f t="shared" si="215"/>
        <v>6.6938810050487518E-10</v>
      </c>
      <c r="AQ69" s="2">
        <f t="shared" si="215"/>
        <v>6.6938810050487518E-10</v>
      </c>
      <c r="AR69" s="2">
        <f t="shared" si="215"/>
        <v>6.6938810050487518E-10</v>
      </c>
      <c r="AS69" s="2">
        <f t="shared" si="215"/>
        <v>6.6938810050487518E-10</v>
      </c>
      <c r="AT69" s="2">
        <f t="shared" si="215"/>
        <v>6.6938810050487518E-10</v>
      </c>
      <c r="AU69" s="2">
        <f t="shared" si="215"/>
        <v>6.6938810050487518E-10</v>
      </c>
      <c r="AV69" s="2">
        <f t="shared" si="215"/>
        <v>6.6938810050487518E-10</v>
      </c>
      <c r="AW69" s="2">
        <f t="shared" si="215"/>
        <v>6.6938810050487518E-10</v>
      </c>
      <c r="AX69" s="2">
        <f t="shared" si="215"/>
        <v>6.6938810050487518E-10</v>
      </c>
      <c r="AY69" s="2">
        <f t="shared" si="215"/>
        <v>6.6938810050487518E-10</v>
      </c>
      <c r="AZ69" s="2">
        <f t="shared" si="215"/>
        <v>6.6938810050487518E-10</v>
      </c>
      <c r="BA69" s="2">
        <f t="shared" si="215"/>
        <v>6.6938810050487518E-10</v>
      </c>
      <c r="BB69" s="2">
        <f t="shared" si="215"/>
        <v>6.6938810050487518E-10</v>
      </c>
      <c r="BC69" s="2">
        <f t="shared" si="215"/>
        <v>6.6938810050487518E-10</v>
      </c>
      <c r="BD69" s="2">
        <f t="shared" si="215"/>
        <v>6.6938810050487518E-10</v>
      </c>
      <c r="BE69" s="2">
        <f t="shared" si="215"/>
        <v>6.6938810050487518E-10</v>
      </c>
      <c r="BF69" s="2">
        <f t="shared" si="215"/>
        <v>6.6938810050487518E-10</v>
      </c>
      <c r="BG69" s="2">
        <f t="shared" si="215"/>
        <v>6.6938810050487518E-10</v>
      </c>
      <c r="BH69" s="2">
        <f t="shared" si="215"/>
        <v>6.6938810050487518E-10</v>
      </c>
      <c r="BI69" s="2">
        <f t="shared" si="215"/>
        <v>6.6938810050487518E-10</v>
      </c>
      <c r="BJ69" s="2">
        <f t="shared" si="215"/>
        <v>6.6938810050487518E-10</v>
      </c>
      <c r="BK69" s="2">
        <f t="shared" si="215"/>
        <v>6.6938810050487518E-10</v>
      </c>
      <c r="BL69" s="2">
        <f t="shared" si="215"/>
        <v>6.6938810050487518E-10</v>
      </c>
      <c r="BM69" s="2">
        <f t="shared" si="215"/>
        <v>6.6938810050487518E-10</v>
      </c>
      <c r="BN69" s="2">
        <f t="shared" si="215"/>
        <v>6.6938810050487518E-10</v>
      </c>
      <c r="BO69" s="2">
        <f t="shared" si="215"/>
        <v>6.6938810050487518E-10</v>
      </c>
      <c r="BP69" s="2">
        <f t="shared" si="215"/>
        <v>6.6938810050487518E-10</v>
      </c>
      <c r="BQ69" s="2">
        <f t="shared" si="215"/>
        <v>6.6938810050487518E-10</v>
      </c>
      <c r="BR69" s="2">
        <f t="shared" si="215"/>
        <v>6.6938810050487518E-10</v>
      </c>
      <c r="BS69" s="2">
        <f t="shared" si="215"/>
        <v>6.6938810050487518E-10</v>
      </c>
      <c r="BT69" s="2">
        <f t="shared" si="215"/>
        <v>6.6938810050487518E-10</v>
      </c>
      <c r="BU69" s="2">
        <f t="shared" si="215"/>
        <v>6.6938810050487518E-10</v>
      </c>
      <c r="BV69" s="2">
        <f t="shared" si="215"/>
        <v>6.6938810050487518E-10</v>
      </c>
      <c r="BW69" s="2">
        <f t="shared" si="215"/>
        <v>6.6938810050487518E-10</v>
      </c>
      <c r="BX69" s="2">
        <f t="shared" si="215"/>
        <v>6.6938810050487518E-10</v>
      </c>
      <c r="BY69" s="2">
        <f t="shared" si="215"/>
        <v>6.6938810050487518E-10</v>
      </c>
      <c r="BZ69" s="2">
        <f t="shared" si="215"/>
        <v>6.6938810050487518E-10</v>
      </c>
      <c r="CA69" s="2">
        <f t="shared" si="215"/>
        <v>6.6938810050487518E-10</v>
      </c>
      <c r="CB69" s="2">
        <f t="shared" si="215"/>
        <v>6.6938810050487518E-10</v>
      </c>
      <c r="CC69" s="2">
        <f t="shared" si="215"/>
        <v>6.6938810050487518E-10</v>
      </c>
      <c r="CD69" s="2">
        <f t="shared" ref="CD69:EF69" si="216">CC71</f>
        <v>6.6938810050487518E-10</v>
      </c>
      <c r="CE69" s="2">
        <f t="shared" si="216"/>
        <v>6.6938810050487518E-10</v>
      </c>
      <c r="CF69" s="2">
        <f t="shared" si="216"/>
        <v>6.6938810050487518E-10</v>
      </c>
      <c r="CG69" s="2">
        <f t="shared" si="216"/>
        <v>6.6938810050487518E-10</v>
      </c>
      <c r="CH69" s="2">
        <f t="shared" si="216"/>
        <v>6.6938810050487518E-10</v>
      </c>
      <c r="CI69" s="2">
        <f t="shared" si="216"/>
        <v>6.6938810050487518E-10</v>
      </c>
      <c r="CJ69" s="2">
        <f t="shared" si="216"/>
        <v>6.6938810050487518E-10</v>
      </c>
      <c r="CK69" s="2">
        <f t="shared" si="216"/>
        <v>6.6938810050487518E-10</v>
      </c>
      <c r="CL69" s="2">
        <f t="shared" si="216"/>
        <v>6.6938810050487518E-10</v>
      </c>
      <c r="CM69" s="2">
        <f t="shared" si="216"/>
        <v>6.6938810050487518E-10</v>
      </c>
      <c r="CN69" s="2">
        <f t="shared" si="216"/>
        <v>6.6938810050487518E-10</v>
      </c>
      <c r="CO69" s="2">
        <f t="shared" si="216"/>
        <v>6.6938810050487518E-10</v>
      </c>
      <c r="CP69" s="2">
        <f t="shared" si="216"/>
        <v>6.6938810050487518E-10</v>
      </c>
      <c r="CQ69" s="2">
        <f t="shared" si="216"/>
        <v>6.6938810050487518E-10</v>
      </c>
      <c r="CR69" s="2">
        <f t="shared" si="216"/>
        <v>6.6938810050487518E-10</v>
      </c>
      <c r="CS69" s="2">
        <f t="shared" si="216"/>
        <v>6.6938810050487518E-10</v>
      </c>
      <c r="CT69" s="2">
        <f t="shared" si="216"/>
        <v>6.6938810050487518E-10</v>
      </c>
      <c r="CU69" s="2">
        <f t="shared" si="216"/>
        <v>6.6938810050487518E-10</v>
      </c>
      <c r="CV69" s="2">
        <f t="shared" si="216"/>
        <v>6.6938810050487518E-10</v>
      </c>
      <c r="CW69" s="2">
        <f t="shared" si="216"/>
        <v>6.6938810050487518E-10</v>
      </c>
      <c r="CX69" s="2">
        <f t="shared" si="216"/>
        <v>6.6938810050487518E-10</v>
      </c>
      <c r="CY69" s="2">
        <f t="shared" si="216"/>
        <v>6.6938810050487518E-10</v>
      </c>
      <c r="CZ69" s="2">
        <f t="shared" si="216"/>
        <v>6.6938810050487518E-10</v>
      </c>
      <c r="DA69" s="2">
        <f t="shared" si="216"/>
        <v>6.6938810050487518E-10</v>
      </c>
      <c r="DB69" s="2">
        <f t="shared" si="216"/>
        <v>6.6938810050487518E-10</v>
      </c>
      <c r="DC69" s="2">
        <f t="shared" si="216"/>
        <v>6.6938810050487518E-10</v>
      </c>
      <c r="DD69" s="2">
        <f t="shared" si="216"/>
        <v>6.6938810050487518E-10</v>
      </c>
      <c r="DE69" s="2">
        <f t="shared" si="216"/>
        <v>6.6938810050487518E-10</v>
      </c>
      <c r="DF69" s="2">
        <f t="shared" si="216"/>
        <v>6.6938810050487518E-10</v>
      </c>
      <c r="DG69" s="2">
        <f t="shared" si="216"/>
        <v>6.6938810050487518E-10</v>
      </c>
      <c r="DH69" s="2">
        <f t="shared" si="216"/>
        <v>6.6938810050487518E-10</v>
      </c>
      <c r="DI69" s="2">
        <f t="shared" si="216"/>
        <v>6.6938810050487518E-10</v>
      </c>
      <c r="DJ69" s="2">
        <f t="shared" si="216"/>
        <v>6.6938810050487518E-10</v>
      </c>
      <c r="DK69" s="2">
        <f t="shared" si="216"/>
        <v>6.6938810050487518E-10</v>
      </c>
      <c r="DL69" s="2">
        <f t="shared" si="216"/>
        <v>6.6938810050487518E-10</v>
      </c>
      <c r="DM69" s="2">
        <f t="shared" si="216"/>
        <v>6.6938810050487518E-10</v>
      </c>
      <c r="DN69" s="2">
        <f t="shared" si="216"/>
        <v>6.6938810050487518E-10</v>
      </c>
      <c r="DO69" s="2">
        <f t="shared" si="216"/>
        <v>6.6938810050487518E-10</v>
      </c>
      <c r="DP69" s="2">
        <f t="shared" si="216"/>
        <v>6.6938810050487518E-10</v>
      </c>
      <c r="DQ69" s="2">
        <f t="shared" si="216"/>
        <v>6.6938810050487518E-10</v>
      </c>
      <c r="DR69" s="2">
        <f t="shared" si="216"/>
        <v>6.6938810050487518E-10</v>
      </c>
      <c r="DS69" s="2">
        <f t="shared" si="216"/>
        <v>6.6938810050487518E-10</v>
      </c>
      <c r="DT69" s="2">
        <f t="shared" si="216"/>
        <v>6.6938810050487518E-10</v>
      </c>
      <c r="DU69" s="2">
        <f t="shared" si="216"/>
        <v>6.6938810050487518E-10</v>
      </c>
      <c r="DV69" s="2">
        <f t="shared" si="216"/>
        <v>6.6938810050487518E-10</v>
      </c>
      <c r="DW69" s="2">
        <f t="shared" si="216"/>
        <v>6.6938810050487518E-10</v>
      </c>
      <c r="DX69" s="2">
        <f t="shared" si="216"/>
        <v>6.6938810050487518E-10</v>
      </c>
      <c r="DY69" s="2">
        <f t="shared" si="216"/>
        <v>6.6938810050487518E-10</v>
      </c>
      <c r="DZ69" s="2">
        <f t="shared" si="216"/>
        <v>6.6938810050487518E-10</v>
      </c>
      <c r="EA69" s="2">
        <f t="shared" si="216"/>
        <v>6.6938810050487518E-10</v>
      </c>
      <c r="EB69" s="2">
        <f t="shared" si="216"/>
        <v>6.6938810050487518E-10</v>
      </c>
      <c r="EC69" s="2">
        <f t="shared" si="216"/>
        <v>6.6938810050487518E-10</v>
      </c>
      <c r="ED69" s="2">
        <f t="shared" si="216"/>
        <v>6.6938810050487518E-10</v>
      </c>
      <c r="EE69" s="2">
        <f t="shared" si="216"/>
        <v>6.6938810050487518E-10</v>
      </c>
      <c r="EF69" s="2">
        <f t="shared" si="216"/>
        <v>6.6938810050487518E-10</v>
      </c>
      <c r="EG69" s="10"/>
    </row>
    <row r="70" spans="1:137" x14ac:dyDescent="0.25">
      <c r="A70" s="4"/>
      <c r="B70" s="4"/>
      <c r="C70" s="4"/>
      <c r="D70" s="4"/>
      <c r="E70" s="22" t="s">
        <v>76</v>
      </c>
      <c r="F70" s="22"/>
      <c r="G70" s="22">
        <f>J66-E66</f>
        <v>87270652.803511873</v>
      </c>
      <c r="H70" s="4"/>
      <c r="I70" s="4"/>
      <c r="J70" s="4"/>
      <c r="K70" s="10"/>
      <c r="L70" s="2"/>
      <c r="M70" s="2" t="s">
        <v>66</v>
      </c>
      <c r="N70" s="10"/>
      <c r="O70" s="2"/>
      <c r="P70" s="2">
        <f>MIN(P69,P46-P50-P56-P63)</f>
        <v>0</v>
      </c>
      <c r="Q70" s="2">
        <f>MIN(Q69,Q46-Q50-Q56-Q63)</f>
        <v>0</v>
      </c>
      <c r="R70" s="2">
        <f t="shared" ref="R70:CC70" si="217">MIN(R69,R46-R50-R56-R63)</f>
        <v>0</v>
      </c>
      <c r="S70" s="2">
        <f t="shared" si="217"/>
        <v>0</v>
      </c>
      <c r="T70" s="2">
        <f t="shared" si="217"/>
        <v>0</v>
      </c>
      <c r="U70" s="2">
        <f t="shared" si="217"/>
        <v>0</v>
      </c>
      <c r="V70" s="2">
        <f t="shared" si="217"/>
        <v>0</v>
      </c>
      <c r="W70" s="2">
        <f t="shared" si="217"/>
        <v>0</v>
      </c>
      <c r="X70" s="2">
        <f t="shared" si="217"/>
        <v>0</v>
      </c>
      <c r="Y70" s="2">
        <f t="shared" si="217"/>
        <v>0</v>
      </c>
      <c r="Z70" s="2">
        <f t="shared" si="217"/>
        <v>6050000.0000000009</v>
      </c>
      <c r="AA70" s="2">
        <f t="shared" si="217"/>
        <v>7920181.7946327589</v>
      </c>
      <c r="AB70" s="2">
        <f t="shared" si="217"/>
        <v>7094556.4148873519</v>
      </c>
      <c r="AC70" s="2">
        <f t="shared" si="217"/>
        <v>5692524.313467199</v>
      </c>
      <c r="AD70" s="2">
        <f t="shared" si="217"/>
        <v>4091410.042163156</v>
      </c>
      <c r="AE70" s="2">
        <f t="shared" si="217"/>
        <v>2634073.9433723651</v>
      </c>
      <c r="AF70" s="2">
        <f t="shared" si="217"/>
        <v>1519034.4127679975</v>
      </c>
      <c r="AG70" s="2">
        <f t="shared" si="217"/>
        <v>784674.06077201292</v>
      </c>
      <c r="AH70" s="2">
        <f t="shared" si="217"/>
        <v>363069.57149367628</v>
      </c>
      <c r="AI70" s="2">
        <f t="shared" si="217"/>
        <v>150475.44644348175</v>
      </c>
      <c r="AJ70" s="2">
        <f t="shared" si="217"/>
        <v>0</v>
      </c>
      <c r="AK70" s="2">
        <f t="shared" si="217"/>
        <v>0</v>
      </c>
      <c r="AL70" s="2">
        <f t="shared" si="217"/>
        <v>0</v>
      </c>
      <c r="AM70" s="2">
        <f t="shared" si="217"/>
        <v>0</v>
      </c>
      <c r="AN70" s="2">
        <f t="shared" si="217"/>
        <v>0</v>
      </c>
      <c r="AO70" s="2">
        <f t="shared" si="217"/>
        <v>0</v>
      </c>
      <c r="AP70" s="2">
        <f t="shared" si="217"/>
        <v>0</v>
      </c>
      <c r="AQ70" s="2">
        <f t="shared" si="217"/>
        <v>0</v>
      </c>
      <c r="AR70" s="2">
        <f t="shared" si="217"/>
        <v>0</v>
      </c>
      <c r="AS70" s="2">
        <f t="shared" si="217"/>
        <v>0</v>
      </c>
      <c r="AT70" s="2">
        <f t="shared" si="217"/>
        <v>0</v>
      </c>
      <c r="AU70" s="2">
        <f t="shared" si="217"/>
        <v>0</v>
      </c>
      <c r="AV70" s="2">
        <f t="shared" si="217"/>
        <v>0</v>
      </c>
      <c r="AW70" s="2">
        <f t="shared" si="217"/>
        <v>0</v>
      </c>
      <c r="AX70" s="2">
        <f t="shared" si="217"/>
        <v>0</v>
      </c>
      <c r="AY70" s="2">
        <f t="shared" si="217"/>
        <v>0</v>
      </c>
      <c r="AZ70" s="2">
        <f t="shared" si="217"/>
        <v>0</v>
      </c>
      <c r="BA70" s="2">
        <f t="shared" si="217"/>
        <v>0</v>
      </c>
      <c r="BB70" s="2">
        <f t="shared" si="217"/>
        <v>0</v>
      </c>
      <c r="BC70" s="2">
        <f t="shared" si="217"/>
        <v>0</v>
      </c>
      <c r="BD70" s="2">
        <f t="shared" si="217"/>
        <v>0</v>
      </c>
      <c r="BE70" s="2">
        <f t="shared" si="217"/>
        <v>0</v>
      </c>
      <c r="BF70" s="2">
        <f t="shared" si="217"/>
        <v>0</v>
      </c>
      <c r="BG70" s="2">
        <f t="shared" si="217"/>
        <v>0</v>
      </c>
      <c r="BH70" s="2">
        <f t="shared" si="217"/>
        <v>0</v>
      </c>
      <c r="BI70" s="2">
        <f t="shared" si="217"/>
        <v>0</v>
      </c>
      <c r="BJ70" s="2">
        <f t="shared" si="217"/>
        <v>0</v>
      </c>
      <c r="BK70" s="2">
        <f t="shared" si="217"/>
        <v>0</v>
      </c>
      <c r="BL70" s="2">
        <f t="shared" si="217"/>
        <v>0</v>
      </c>
      <c r="BM70" s="2">
        <f t="shared" si="217"/>
        <v>0</v>
      </c>
      <c r="BN70" s="2">
        <f t="shared" si="217"/>
        <v>0</v>
      </c>
      <c r="BO70" s="2">
        <f t="shared" si="217"/>
        <v>0</v>
      </c>
      <c r="BP70" s="2">
        <f t="shared" si="217"/>
        <v>0</v>
      </c>
      <c r="BQ70" s="2">
        <f t="shared" si="217"/>
        <v>0</v>
      </c>
      <c r="BR70" s="2">
        <f t="shared" si="217"/>
        <v>0</v>
      </c>
      <c r="BS70" s="2">
        <f t="shared" si="217"/>
        <v>0</v>
      </c>
      <c r="BT70" s="2">
        <f t="shared" si="217"/>
        <v>0</v>
      </c>
      <c r="BU70" s="2">
        <f t="shared" si="217"/>
        <v>0</v>
      </c>
      <c r="BV70" s="2">
        <f t="shared" si="217"/>
        <v>0</v>
      </c>
      <c r="BW70" s="2">
        <f t="shared" si="217"/>
        <v>0</v>
      </c>
      <c r="BX70" s="2">
        <f t="shared" si="217"/>
        <v>0</v>
      </c>
      <c r="BY70" s="2">
        <f t="shared" si="217"/>
        <v>0</v>
      </c>
      <c r="BZ70" s="2">
        <f t="shared" si="217"/>
        <v>0</v>
      </c>
      <c r="CA70" s="2">
        <f t="shared" si="217"/>
        <v>0</v>
      </c>
      <c r="CB70" s="2">
        <f t="shared" si="217"/>
        <v>0</v>
      </c>
      <c r="CC70" s="2">
        <f t="shared" si="217"/>
        <v>0</v>
      </c>
      <c r="CD70" s="2">
        <f t="shared" ref="CD70:EF70" si="218">MIN(CD69,CD46-CD50-CD56-CD63)</f>
        <v>0</v>
      </c>
      <c r="CE70" s="2">
        <f t="shared" si="218"/>
        <v>0</v>
      </c>
      <c r="CF70" s="2">
        <f t="shared" si="218"/>
        <v>0</v>
      </c>
      <c r="CG70" s="2">
        <f t="shared" si="218"/>
        <v>0</v>
      </c>
      <c r="CH70" s="2">
        <f t="shared" si="218"/>
        <v>0</v>
      </c>
      <c r="CI70" s="2">
        <f t="shared" si="218"/>
        <v>0</v>
      </c>
      <c r="CJ70" s="2">
        <f t="shared" si="218"/>
        <v>0</v>
      </c>
      <c r="CK70" s="2">
        <f t="shared" si="218"/>
        <v>0</v>
      </c>
      <c r="CL70" s="2">
        <f t="shared" si="218"/>
        <v>0</v>
      </c>
      <c r="CM70" s="2">
        <f t="shared" si="218"/>
        <v>0</v>
      </c>
      <c r="CN70" s="2">
        <f t="shared" si="218"/>
        <v>0</v>
      </c>
      <c r="CO70" s="2">
        <f t="shared" si="218"/>
        <v>0</v>
      </c>
      <c r="CP70" s="2">
        <f t="shared" si="218"/>
        <v>0</v>
      </c>
      <c r="CQ70" s="2">
        <f t="shared" si="218"/>
        <v>0</v>
      </c>
      <c r="CR70" s="2">
        <f t="shared" si="218"/>
        <v>0</v>
      </c>
      <c r="CS70" s="2">
        <f t="shared" si="218"/>
        <v>0</v>
      </c>
      <c r="CT70" s="2">
        <f t="shared" si="218"/>
        <v>0</v>
      </c>
      <c r="CU70" s="2">
        <f t="shared" si="218"/>
        <v>0</v>
      </c>
      <c r="CV70" s="2">
        <f t="shared" si="218"/>
        <v>0</v>
      </c>
      <c r="CW70" s="2">
        <f t="shared" si="218"/>
        <v>0</v>
      </c>
      <c r="CX70" s="2">
        <f t="shared" si="218"/>
        <v>0</v>
      </c>
      <c r="CY70" s="2">
        <f t="shared" si="218"/>
        <v>0</v>
      </c>
      <c r="CZ70" s="2">
        <f t="shared" si="218"/>
        <v>0</v>
      </c>
      <c r="DA70" s="2">
        <f t="shared" si="218"/>
        <v>0</v>
      </c>
      <c r="DB70" s="2">
        <f t="shared" si="218"/>
        <v>0</v>
      </c>
      <c r="DC70" s="2">
        <f t="shared" si="218"/>
        <v>0</v>
      </c>
      <c r="DD70" s="2">
        <f t="shared" si="218"/>
        <v>0</v>
      </c>
      <c r="DE70" s="2">
        <f t="shared" si="218"/>
        <v>0</v>
      </c>
      <c r="DF70" s="2">
        <f t="shared" si="218"/>
        <v>0</v>
      </c>
      <c r="DG70" s="2">
        <f t="shared" si="218"/>
        <v>0</v>
      </c>
      <c r="DH70" s="2">
        <f t="shared" si="218"/>
        <v>0</v>
      </c>
      <c r="DI70" s="2">
        <f t="shared" si="218"/>
        <v>0</v>
      </c>
      <c r="DJ70" s="2">
        <f t="shared" si="218"/>
        <v>0</v>
      </c>
      <c r="DK70" s="2">
        <f t="shared" si="218"/>
        <v>0</v>
      </c>
      <c r="DL70" s="2">
        <f t="shared" si="218"/>
        <v>0</v>
      </c>
      <c r="DM70" s="2">
        <f t="shared" si="218"/>
        <v>0</v>
      </c>
      <c r="DN70" s="2">
        <f t="shared" si="218"/>
        <v>0</v>
      </c>
      <c r="DO70" s="2">
        <f t="shared" si="218"/>
        <v>0</v>
      </c>
      <c r="DP70" s="2">
        <f t="shared" si="218"/>
        <v>0</v>
      </c>
      <c r="DQ70" s="2">
        <f t="shared" si="218"/>
        <v>0</v>
      </c>
      <c r="DR70" s="2">
        <f t="shared" si="218"/>
        <v>0</v>
      </c>
      <c r="DS70" s="2">
        <f t="shared" si="218"/>
        <v>0</v>
      </c>
      <c r="DT70" s="2">
        <f t="shared" si="218"/>
        <v>0</v>
      </c>
      <c r="DU70" s="2">
        <f t="shared" si="218"/>
        <v>0</v>
      </c>
      <c r="DV70" s="2">
        <f t="shared" si="218"/>
        <v>0</v>
      </c>
      <c r="DW70" s="2">
        <f t="shared" si="218"/>
        <v>0</v>
      </c>
      <c r="DX70" s="2">
        <f t="shared" si="218"/>
        <v>0</v>
      </c>
      <c r="DY70" s="2">
        <f t="shared" si="218"/>
        <v>0</v>
      </c>
      <c r="DZ70" s="2">
        <f t="shared" si="218"/>
        <v>0</v>
      </c>
      <c r="EA70" s="2">
        <f t="shared" si="218"/>
        <v>0</v>
      </c>
      <c r="EB70" s="2">
        <f t="shared" si="218"/>
        <v>0</v>
      </c>
      <c r="EC70" s="2">
        <f t="shared" si="218"/>
        <v>0</v>
      </c>
      <c r="ED70" s="2">
        <f t="shared" si="218"/>
        <v>0</v>
      </c>
      <c r="EE70" s="2">
        <f t="shared" si="218"/>
        <v>0</v>
      </c>
      <c r="EF70" s="2">
        <f t="shared" si="218"/>
        <v>0</v>
      </c>
      <c r="EG70" s="10"/>
    </row>
    <row r="71" spans="1:137" x14ac:dyDescent="0.25">
      <c r="A71" s="4"/>
      <c r="B71" s="4"/>
      <c r="C71" s="4"/>
      <c r="D71" s="4"/>
      <c r="E71" s="22" t="s">
        <v>77</v>
      </c>
      <c r="F71" s="22"/>
      <c r="G71" s="53">
        <f>XIRR(P82:EF82,P15:EF15,0.1)</f>
        <v>0.26268233656883244</v>
      </c>
      <c r="H71" s="4"/>
      <c r="I71" s="4"/>
      <c r="J71" s="4"/>
      <c r="K71" s="10"/>
      <c r="L71" s="2"/>
      <c r="M71" s="2" t="s">
        <v>64</v>
      </c>
      <c r="N71" s="10"/>
      <c r="O71" s="2"/>
      <c r="P71" s="2">
        <f>P69-P70</f>
        <v>36300000</v>
      </c>
      <c r="Q71" s="2">
        <f>Q69-Q70</f>
        <v>36300000</v>
      </c>
      <c r="R71" s="2">
        <f t="shared" ref="R71:CC71" si="219">R69-R70</f>
        <v>36300000</v>
      </c>
      <c r="S71" s="2">
        <f t="shared" si="219"/>
        <v>36300000</v>
      </c>
      <c r="T71" s="2">
        <f t="shared" si="219"/>
        <v>36300000</v>
      </c>
      <c r="U71" s="2">
        <f t="shared" si="219"/>
        <v>36300000</v>
      </c>
      <c r="V71" s="2">
        <f t="shared" si="219"/>
        <v>36300000</v>
      </c>
      <c r="W71" s="2">
        <f t="shared" si="219"/>
        <v>36300000</v>
      </c>
      <c r="X71" s="2">
        <f t="shared" si="219"/>
        <v>36300000</v>
      </c>
      <c r="Y71" s="2">
        <f t="shared" si="219"/>
        <v>36300000</v>
      </c>
      <c r="Z71" s="2">
        <f t="shared" si="219"/>
        <v>30250000</v>
      </c>
      <c r="AA71" s="2">
        <f t="shared" si="219"/>
        <v>22329818.205367241</v>
      </c>
      <c r="AB71" s="2">
        <f t="shared" si="219"/>
        <v>15235261.790479889</v>
      </c>
      <c r="AC71" s="2">
        <f t="shared" si="219"/>
        <v>9542737.4770126902</v>
      </c>
      <c r="AD71" s="2">
        <f t="shared" si="219"/>
        <v>5451327.4348495342</v>
      </c>
      <c r="AE71" s="2">
        <f t="shared" si="219"/>
        <v>2817253.4914771691</v>
      </c>
      <c r="AF71" s="2">
        <f t="shared" si="219"/>
        <v>1298219.0787091716</v>
      </c>
      <c r="AG71" s="2">
        <f t="shared" si="219"/>
        <v>513545.0179371587</v>
      </c>
      <c r="AH71" s="2">
        <f t="shared" si="219"/>
        <v>150475.44644348242</v>
      </c>
      <c r="AI71" s="2">
        <f t="shared" si="219"/>
        <v>6.6938810050487518E-10</v>
      </c>
      <c r="AJ71" s="2">
        <f t="shared" si="219"/>
        <v>6.6938810050487518E-10</v>
      </c>
      <c r="AK71" s="2">
        <f t="shared" si="219"/>
        <v>6.6938810050487518E-10</v>
      </c>
      <c r="AL71" s="2">
        <f t="shared" si="219"/>
        <v>6.6938810050487518E-10</v>
      </c>
      <c r="AM71" s="2">
        <f t="shared" si="219"/>
        <v>6.6938810050487518E-10</v>
      </c>
      <c r="AN71" s="2">
        <f t="shared" si="219"/>
        <v>6.6938810050487518E-10</v>
      </c>
      <c r="AO71" s="2">
        <f t="shared" si="219"/>
        <v>6.6938810050487518E-10</v>
      </c>
      <c r="AP71" s="2">
        <f t="shared" si="219"/>
        <v>6.6938810050487518E-10</v>
      </c>
      <c r="AQ71" s="2">
        <f t="shared" si="219"/>
        <v>6.6938810050487518E-10</v>
      </c>
      <c r="AR71" s="2">
        <f t="shared" si="219"/>
        <v>6.6938810050487518E-10</v>
      </c>
      <c r="AS71" s="2">
        <f t="shared" si="219"/>
        <v>6.6938810050487518E-10</v>
      </c>
      <c r="AT71" s="2">
        <f t="shared" si="219"/>
        <v>6.6938810050487518E-10</v>
      </c>
      <c r="AU71" s="2">
        <f t="shared" si="219"/>
        <v>6.6938810050487518E-10</v>
      </c>
      <c r="AV71" s="2">
        <f t="shared" si="219"/>
        <v>6.6938810050487518E-10</v>
      </c>
      <c r="AW71" s="2">
        <f t="shared" si="219"/>
        <v>6.6938810050487518E-10</v>
      </c>
      <c r="AX71" s="2">
        <f t="shared" si="219"/>
        <v>6.6938810050487518E-10</v>
      </c>
      <c r="AY71" s="2">
        <f t="shared" si="219"/>
        <v>6.6938810050487518E-10</v>
      </c>
      <c r="AZ71" s="2">
        <f t="shared" si="219"/>
        <v>6.6938810050487518E-10</v>
      </c>
      <c r="BA71" s="2">
        <f t="shared" si="219"/>
        <v>6.6938810050487518E-10</v>
      </c>
      <c r="BB71" s="2">
        <f t="shared" si="219"/>
        <v>6.6938810050487518E-10</v>
      </c>
      <c r="BC71" s="2">
        <f t="shared" si="219"/>
        <v>6.6938810050487518E-10</v>
      </c>
      <c r="BD71" s="2">
        <f t="shared" si="219"/>
        <v>6.6938810050487518E-10</v>
      </c>
      <c r="BE71" s="2">
        <f t="shared" si="219"/>
        <v>6.6938810050487518E-10</v>
      </c>
      <c r="BF71" s="2">
        <f t="shared" si="219"/>
        <v>6.6938810050487518E-10</v>
      </c>
      <c r="BG71" s="2">
        <f t="shared" si="219"/>
        <v>6.6938810050487518E-10</v>
      </c>
      <c r="BH71" s="2">
        <f t="shared" si="219"/>
        <v>6.6938810050487518E-10</v>
      </c>
      <c r="BI71" s="2">
        <f t="shared" si="219"/>
        <v>6.6938810050487518E-10</v>
      </c>
      <c r="BJ71" s="2">
        <f t="shared" si="219"/>
        <v>6.6938810050487518E-10</v>
      </c>
      <c r="BK71" s="2">
        <f t="shared" si="219"/>
        <v>6.6938810050487518E-10</v>
      </c>
      <c r="BL71" s="2">
        <f t="shared" si="219"/>
        <v>6.6938810050487518E-10</v>
      </c>
      <c r="BM71" s="2">
        <f t="shared" si="219"/>
        <v>6.6938810050487518E-10</v>
      </c>
      <c r="BN71" s="2">
        <f t="shared" si="219"/>
        <v>6.6938810050487518E-10</v>
      </c>
      <c r="BO71" s="2">
        <f t="shared" si="219"/>
        <v>6.6938810050487518E-10</v>
      </c>
      <c r="BP71" s="2">
        <f t="shared" si="219"/>
        <v>6.6938810050487518E-10</v>
      </c>
      <c r="BQ71" s="2">
        <f t="shared" si="219"/>
        <v>6.6938810050487518E-10</v>
      </c>
      <c r="BR71" s="2">
        <f t="shared" si="219"/>
        <v>6.6938810050487518E-10</v>
      </c>
      <c r="BS71" s="2">
        <f t="shared" si="219"/>
        <v>6.6938810050487518E-10</v>
      </c>
      <c r="BT71" s="2">
        <f t="shared" si="219"/>
        <v>6.6938810050487518E-10</v>
      </c>
      <c r="BU71" s="2">
        <f t="shared" si="219"/>
        <v>6.6938810050487518E-10</v>
      </c>
      <c r="BV71" s="2">
        <f t="shared" si="219"/>
        <v>6.6938810050487518E-10</v>
      </c>
      <c r="BW71" s="2">
        <f t="shared" si="219"/>
        <v>6.6938810050487518E-10</v>
      </c>
      <c r="BX71" s="2">
        <f t="shared" si="219"/>
        <v>6.6938810050487518E-10</v>
      </c>
      <c r="BY71" s="2">
        <f t="shared" si="219"/>
        <v>6.6938810050487518E-10</v>
      </c>
      <c r="BZ71" s="2">
        <f t="shared" si="219"/>
        <v>6.6938810050487518E-10</v>
      </c>
      <c r="CA71" s="2">
        <f t="shared" si="219"/>
        <v>6.6938810050487518E-10</v>
      </c>
      <c r="CB71" s="2">
        <f t="shared" si="219"/>
        <v>6.6938810050487518E-10</v>
      </c>
      <c r="CC71" s="2">
        <f t="shared" si="219"/>
        <v>6.6938810050487518E-10</v>
      </c>
      <c r="CD71" s="2">
        <f t="shared" ref="CD71:EF71" si="220">CD69-CD70</f>
        <v>6.6938810050487518E-10</v>
      </c>
      <c r="CE71" s="2">
        <f t="shared" si="220"/>
        <v>6.6938810050487518E-10</v>
      </c>
      <c r="CF71" s="2">
        <f t="shared" si="220"/>
        <v>6.6938810050487518E-10</v>
      </c>
      <c r="CG71" s="2">
        <f t="shared" si="220"/>
        <v>6.6938810050487518E-10</v>
      </c>
      <c r="CH71" s="2">
        <f t="shared" si="220"/>
        <v>6.6938810050487518E-10</v>
      </c>
      <c r="CI71" s="2">
        <f t="shared" si="220"/>
        <v>6.6938810050487518E-10</v>
      </c>
      <c r="CJ71" s="2">
        <f t="shared" si="220"/>
        <v>6.6938810050487518E-10</v>
      </c>
      <c r="CK71" s="2">
        <f t="shared" si="220"/>
        <v>6.6938810050487518E-10</v>
      </c>
      <c r="CL71" s="2">
        <f t="shared" si="220"/>
        <v>6.6938810050487518E-10</v>
      </c>
      <c r="CM71" s="2">
        <f t="shared" si="220"/>
        <v>6.6938810050487518E-10</v>
      </c>
      <c r="CN71" s="2">
        <f t="shared" si="220"/>
        <v>6.6938810050487518E-10</v>
      </c>
      <c r="CO71" s="2">
        <f t="shared" si="220"/>
        <v>6.6938810050487518E-10</v>
      </c>
      <c r="CP71" s="2">
        <f t="shared" si="220"/>
        <v>6.6938810050487518E-10</v>
      </c>
      <c r="CQ71" s="2">
        <f t="shared" si="220"/>
        <v>6.6938810050487518E-10</v>
      </c>
      <c r="CR71" s="2">
        <f t="shared" si="220"/>
        <v>6.6938810050487518E-10</v>
      </c>
      <c r="CS71" s="2">
        <f t="shared" si="220"/>
        <v>6.6938810050487518E-10</v>
      </c>
      <c r="CT71" s="2">
        <f t="shared" si="220"/>
        <v>6.6938810050487518E-10</v>
      </c>
      <c r="CU71" s="2">
        <f t="shared" si="220"/>
        <v>6.6938810050487518E-10</v>
      </c>
      <c r="CV71" s="2">
        <f t="shared" si="220"/>
        <v>6.6938810050487518E-10</v>
      </c>
      <c r="CW71" s="2">
        <f t="shared" si="220"/>
        <v>6.6938810050487518E-10</v>
      </c>
      <c r="CX71" s="2">
        <f t="shared" si="220"/>
        <v>6.6938810050487518E-10</v>
      </c>
      <c r="CY71" s="2">
        <f t="shared" si="220"/>
        <v>6.6938810050487518E-10</v>
      </c>
      <c r="CZ71" s="2">
        <f t="shared" si="220"/>
        <v>6.6938810050487518E-10</v>
      </c>
      <c r="DA71" s="2">
        <f t="shared" si="220"/>
        <v>6.6938810050487518E-10</v>
      </c>
      <c r="DB71" s="2">
        <f t="shared" si="220"/>
        <v>6.6938810050487518E-10</v>
      </c>
      <c r="DC71" s="2">
        <f t="shared" si="220"/>
        <v>6.6938810050487518E-10</v>
      </c>
      <c r="DD71" s="2">
        <f t="shared" si="220"/>
        <v>6.6938810050487518E-10</v>
      </c>
      <c r="DE71" s="2">
        <f t="shared" si="220"/>
        <v>6.6938810050487518E-10</v>
      </c>
      <c r="DF71" s="2">
        <f t="shared" si="220"/>
        <v>6.6938810050487518E-10</v>
      </c>
      <c r="DG71" s="2">
        <f t="shared" si="220"/>
        <v>6.6938810050487518E-10</v>
      </c>
      <c r="DH71" s="2">
        <f t="shared" si="220"/>
        <v>6.6938810050487518E-10</v>
      </c>
      <c r="DI71" s="2">
        <f t="shared" si="220"/>
        <v>6.6938810050487518E-10</v>
      </c>
      <c r="DJ71" s="2">
        <f t="shared" si="220"/>
        <v>6.6938810050487518E-10</v>
      </c>
      <c r="DK71" s="2">
        <f t="shared" si="220"/>
        <v>6.6938810050487518E-10</v>
      </c>
      <c r="DL71" s="2">
        <f t="shared" si="220"/>
        <v>6.6938810050487518E-10</v>
      </c>
      <c r="DM71" s="2">
        <f t="shared" si="220"/>
        <v>6.6938810050487518E-10</v>
      </c>
      <c r="DN71" s="2">
        <f t="shared" si="220"/>
        <v>6.6938810050487518E-10</v>
      </c>
      <c r="DO71" s="2">
        <f t="shared" si="220"/>
        <v>6.6938810050487518E-10</v>
      </c>
      <c r="DP71" s="2">
        <f t="shared" si="220"/>
        <v>6.6938810050487518E-10</v>
      </c>
      <c r="DQ71" s="2">
        <f t="shared" si="220"/>
        <v>6.6938810050487518E-10</v>
      </c>
      <c r="DR71" s="2">
        <f t="shared" si="220"/>
        <v>6.6938810050487518E-10</v>
      </c>
      <c r="DS71" s="2">
        <f t="shared" si="220"/>
        <v>6.6938810050487518E-10</v>
      </c>
      <c r="DT71" s="2">
        <f t="shared" si="220"/>
        <v>6.6938810050487518E-10</v>
      </c>
      <c r="DU71" s="2">
        <f t="shared" si="220"/>
        <v>6.6938810050487518E-10</v>
      </c>
      <c r="DV71" s="2">
        <f t="shared" si="220"/>
        <v>6.6938810050487518E-10</v>
      </c>
      <c r="DW71" s="2">
        <f t="shared" si="220"/>
        <v>6.6938810050487518E-10</v>
      </c>
      <c r="DX71" s="2">
        <f t="shared" si="220"/>
        <v>6.6938810050487518E-10</v>
      </c>
      <c r="DY71" s="2">
        <f t="shared" si="220"/>
        <v>6.6938810050487518E-10</v>
      </c>
      <c r="DZ71" s="2">
        <f t="shared" si="220"/>
        <v>6.6938810050487518E-10</v>
      </c>
      <c r="EA71" s="2">
        <f t="shared" si="220"/>
        <v>6.6938810050487518E-10</v>
      </c>
      <c r="EB71" s="2">
        <f t="shared" si="220"/>
        <v>6.6938810050487518E-10</v>
      </c>
      <c r="EC71" s="2">
        <f t="shared" si="220"/>
        <v>6.6938810050487518E-10</v>
      </c>
      <c r="ED71" s="2">
        <f t="shared" si="220"/>
        <v>6.6938810050487518E-10</v>
      </c>
      <c r="EE71" s="2">
        <f t="shared" si="220"/>
        <v>6.6938810050487518E-10</v>
      </c>
      <c r="EF71" s="2">
        <f t="shared" si="220"/>
        <v>6.6938810050487518E-10</v>
      </c>
      <c r="EG71" s="10"/>
    </row>
    <row r="72" spans="1:137" x14ac:dyDescent="0.25">
      <c r="A72" s="4"/>
      <c r="B72" s="4"/>
      <c r="C72" s="4"/>
      <c r="D72" s="4"/>
      <c r="E72" s="22" t="s">
        <v>78</v>
      </c>
      <c r="F72" s="22"/>
      <c r="G72" s="53">
        <f>XIRR(P33:EF33,P15:EF15,0.1)</f>
        <v>0.14682710766792301</v>
      </c>
      <c r="H72" s="4"/>
      <c r="I72" s="4"/>
      <c r="J72" s="4"/>
      <c r="K72" s="10"/>
      <c r="L72" s="2"/>
      <c r="M72" s="2" t="s">
        <v>65</v>
      </c>
      <c r="N72" s="10"/>
      <c r="O72" s="2"/>
      <c r="P72" s="2">
        <f>MAX(SUM($P$70:P70)+SUM($O$73:O73)-SUM($P$76:P76),0)</f>
        <v>0</v>
      </c>
      <c r="Q72" s="2">
        <f>MAX(SUM($P$70:Q70)+SUM($O$73:P73)-SUM($P$76:Q76),0)</f>
        <v>0</v>
      </c>
      <c r="R72" s="2">
        <f>MAX(SUM($P$70:R70)+SUM($O$73:Q73)-SUM($P$76:R76),0)</f>
        <v>0</v>
      </c>
      <c r="S72" s="2">
        <f>MAX(SUM($P$70:S70)+SUM($O$73:R73)-SUM($P$76:S76),0)</f>
        <v>0</v>
      </c>
      <c r="T72" s="2">
        <f>MAX(SUM($P$70:T70)+SUM($O$73:S73)-SUM($P$76:T76),0)</f>
        <v>0</v>
      </c>
      <c r="U72" s="2">
        <f>MAX(SUM($P$70:U70)+SUM($O$73:T73)-SUM($P$76:U76),0)</f>
        <v>0</v>
      </c>
      <c r="V72" s="2">
        <f>MAX(SUM($P$70:V70)+SUM($O$73:U73)-SUM($P$76:V76),0)</f>
        <v>0</v>
      </c>
      <c r="W72" s="2">
        <f>MAX(SUM($P$70:W70)+SUM($O$73:V73)-SUM($P$76:W76),0)</f>
        <v>0</v>
      </c>
      <c r="X72" s="2">
        <f>MAX(SUM($P$70:X70)+SUM($O$73:W73)-SUM($P$76:X76),0)</f>
        <v>0</v>
      </c>
      <c r="Y72" s="2">
        <f>MAX(SUM($P$70:Y70)+SUM($O$73:X73)-SUM($P$76:Y76),0)</f>
        <v>0</v>
      </c>
      <c r="Z72" s="2">
        <f>MAX(SUM($P$70:Z70)+SUM($O$73:Y73)-SUM($P$76:Z76),0)</f>
        <v>6050000.0000000009</v>
      </c>
      <c r="AA72" s="2">
        <f>MAX(SUM($P$70:AA70)+SUM($O$73:Z73)-SUM($P$76:AA76),0)</f>
        <v>13994830.243523832</v>
      </c>
      <c r="AB72" s="2">
        <f>MAX(SUM($P$70:AB70)+SUM($O$73:AA73)-SUM($P$76:AB76),0)</f>
        <v>21146403.329154443</v>
      </c>
      <c r="AC72" s="2">
        <f>MAX(SUM($P$70:AC70)+SUM($O$73:AB73)-SUM($P$76:AC76),0)</f>
        <v>26925080.707363568</v>
      </c>
      <c r="AD72" s="2">
        <f>MAX(SUM($P$70:AD70)+SUM($O$73:AC73)-SUM($P$76:AD76),0)</f>
        <v>31126186.861213248</v>
      </c>
      <c r="AE72" s="2">
        <f>MAX(SUM($P$70:AE70)+SUM($O$73:AD73)-SUM($P$76:AE76),0)</f>
        <v>33887072.742771164</v>
      </c>
      <c r="AF72" s="2">
        <f>MAX(SUM($P$70:AF70)+SUM($O$73:AE73)-SUM($P$76:AF76),0)</f>
        <v>35544167.284558706</v>
      </c>
      <c r="AG72" s="2">
        <f>MAX(SUM($P$70:AG70)+SUM($O$73:AF73)-SUM($P$76:AG76),0)</f>
        <v>36473652.682634711</v>
      </c>
      <c r="AH72" s="2">
        <f>MAX(SUM($P$70:AH70)+SUM($O$73:AG73)-SUM($P$76:AH76),0)</f>
        <v>36985320.42999924</v>
      </c>
      <c r="AI72" s="2">
        <f>MAX(SUM($P$70:AI70)+SUM($O$73:AH73)-SUM($P$76:AI76),0)</f>
        <v>37286478.650052436</v>
      </c>
      <c r="AJ72" s="2">
        <f>MAX(SUM($P$70:AJ70)+SUM($O$73:AI73)-SUM($P$76:AJ76),0)</f>
        <v>0</v>
      </c>
      <c r="AK72" s="2">
        <f>MAX(SUM($P$70:AK70)+SUM($O$73:AJ73)-SUM($P$76:AK76),0)</f>
        <v>0</v>
      </c>
      <c r="AL72" s="2">
        <f>MAX(SUM($P$70:AL70)+SUM($O$73:AK73)-SUM($P$76:AL76),0)</f>
        <v>0</v>
      </c>
      <c r="AM72" s="2">
        <f>MAX(SUM($P$70:AM70)+SUM($O$73:AL73)-SUM($P$76:AM76),0)</f>
        <v>0</v>
      </c>
      <c r="AN72" s="2">
        <f>MAX(SUM($P$70:AN70)+SUM($O$73:AM73)-SUM($P$76:AN76),0)</f>
        <v>0</v>
      </c>
      <c r="AO72" s="2">
        <f>MAX(SUM($P$70:AO70)+SUM($O$73:AN73)-SUM($P$76:AO76),0)</f>
        <v>0</v>
      </c>
      <c r="AP72" s="2">
        <f>MAX(SUM($P$70:AP70)+SUM($O$73:AO73)-SUM($P$76:AP76),0)</f>
        <v>0</v>
      </c>
      <c r="AQ72" s="2">
        <f>MAX(SUM($P$70:AQ70)+SUM($O$73:AP73)-SUM($P$76:AQ76),0)</f>
        <v>0</v>
      </c>
      <c r="AR72" s="2">
        <f>MAX(SUM($P$70:AR70)+SUM($O$73:AQ73)-SUM($P$76:AR76),0)</f>
        <v>0</v>
      </c>
      <c r="AS72" s="2">
        <f>MAX(SUM($P$70:AS70)+SUM($O$73:AR73)-SUM($P$76:AS76),0)</f>
        <v>0</v>
      </c>
      <c r="AT72" s="2">
        <f>MAX(SUM($P$70:AT70)+SUM($O$73:AS73)-SUM($P$76:AT76),0)</f>
        <v>0</v>
      </c>
      <c r="AU72" s="2">
        <f>MAX(SUM($P$70:AU70)+SUM($O$73:AT73)-SUM($P$76:AU76),0)</f>
        <v>0</v>
      </c>
      <c r="AV72" s="2">
        <f>MAX(SUM($P$70:AV70)+SUM($O$73:AU73)-SUM($P$76:AV76),0)</f>
        <v>0</v>
      </c>
      <c r="AW72" s="2">
        <f>MAX(SUM($P$70:AW70)+SUM($O$73:AV73)-SUM($P$76:AW76),0)</f>
        <v>0</v>
      </c>
      <c r="AX72" s="2">
        <f>MAX(SUM($P$70:AX70)+SUM($O$73:AW73)-SUM($P$76:AX76),0)</f>
        <v>0</v>
      </c>
      <c r="AY72" s="2">
        <f>MAX(SUM($P$70:AY70)+SUM($O$73:AX73)-SUM($P$76:AY76),0)</f>
        <v>0</v>
      </c>
      <c r="AZ72" s="2">
        <f>MAX(SUM($P$70:AZ70)+SUM($O$73:AY73)-SUM($P$76:AZ76),0)</f>
        <v>0</v>
      </c>
      <c r="BA72" s="2">
        <f>MAX(SUM($P$70:BA70)+SUM($O$73:AZ73)-SUM($P$76:BA76),0)</f>
        <v>0</v>
      </c>
      <c r="BB72" s="2">
        <f>MAX(SUM($P$70:BB70)+SUM($O$73:BA73)-SUM($P$76:BB76),0)</f>
        <v>0</v>
      </c>
      <c r="BC72" s="2">
        <f>MAX(SUM($P$70:BC70)+SUM($O$73:BB73)-SUM($P$76:BC76),0)</f>
        <v>0</v>
      </c>
      <c r="BD72" s="2">
        <f>MAX(SUM($P$70:BD70)+SUM($O$73:BC73)-SUM($P$76:BD76),0)</f>
        <v>0</v>
      </c>
      <c r="BE72" s="2">
        <f>MAX(SUM($P$70:BE70)+SUM($O$73:BD73)-SUM($P$76:BE76),0)</f>
        <v>0</v>
      </c>
      <c r="BF72" s="2">
        <f>MAX(SUM($P$70:BF70)+SUM($O$73:BE73)-SUM($P$76:BF76),0)</f>
        <v>0</v>
      </c>
      <c r="BG72" s="2">
        <f>MAX(SUM($P$70:BG70)+SUM($O$73:BF73)-SUM($P$76:BG76),0)</f>
        <v>0</v>
      </c>
      <c r="BH72" s="2">
        <f>MAX(SUM($P$70:BH70)+SUM($O$73:BG73)-SUM($P$76:BH76),0)</f>
        <v>0</v>
      </c>
      <c r="BI72" s="2">
        <f>MAX(SUM($P$70:BI70)+SUM($O$73:BH73)-SUM($P$76:BI76),0)</f>
        <v>0</v>
      </c>
      <c r="BJ72" s="2">
        <f>MAX(SUM($P$70:BJ70)+SUM($O$73:BI73)-SUM($P$76:BJ76),0)</f>
        <v>0</v>
      </c>
      <c r="BK72" s="2">
        <f>MAX(SUM($P$70:BK70)+SUM($O$73:BJ73)-SUM($P$76:BK76),0)</f>
        <v>0</v>
      </c>
      <c r="BL72" s="2">
        <f>MAX(SUM($P$70:BL70)+SUM($O$73:BK73)-SUM($P$76:BL76),0)</f>
        <v>0</v>
      </c>
      <c r="BM72" s="2">
        <f>MAX(SUM($P$70:BM70)+SUM($O$73:BL73)-SUM($P$76:BM76),0)</f>
        <v>0</v>
      </c>
      <c r="BN72" s="2">
        <f>MAX(SUM($P$70:BN70)+SUM($O$73:BM73)-SUM($P$76:BN76),0)</f>
        <v>0</v>
      </c>
      <c r="BO72" s="2">
        <f>MAX(SUM($P$70:BO70)+SUM($O$73:BN73)-SUM($P$76:BO76),0)</f>
        <v>0</v>
      </c>
      <c r="BP72" s="2">
        <f>MAX(SUM($P$70:BP70)+SUM($O$73:BO73)-SUM($P$76:BP76),0)</f>
        <v>0</v>
      </c>
      <c r="BQ72" s="2">
        <f>MAX(SUM($P$70:BQ70)+SUM($O$73:BP73)-SUM($P$76:BQ76),0)</f>
        <v>0</v>
      </c>
      <c r="BR72" s="2">
        <f>MAX(SUM($P$70:BR70)+SUM($O$73:BQ73)-SUM($P$76:BR76),0)</f>
        <v>0</v>
      </c>
      <c r="BS72" s="2">
        <f>MAX(SUM($P$70:BS70)+SUM($O$73:BR73)-SUM($P$76:BS76),0)</f>
        <v>0</v>
      </c>
      <c r="BT72" s="2">
        <f>MAX(SUM($P$70:BT70)+SUM($O$73:BS73)-SUM($P$76:BT76),0)</f>
        <v>0</v>
      </c>
      <c r="BU72" s="2">
        <f>MAX(SUM($P$70:BU70)+SUM($O$73:BT73)-SUM($P$76:BU76),0)</f>
        <v>0</v>
      </c>
      <c r="BV72" s="2">
        <f>MAX(SUM($P$70:BV70)+SUM($O$73:BU73)-SUM($P$76:BV76),0)</f>
        <v>0</v>
      </c>
      <c r="BW72" s="2">
        <f>MAX(SUM($P$70:BW70)+SUM($O$73:BV73)-SUM($P$76:BW76),0)</f>
        <v>0</v>
      </c>
      <c r="BX72" s="2">
        <f>MAX(SUM($P$70:BX70)+SUM($O$73:BW73)-SUM($P$76:BX76),0)</f>
        <v>0</v>
      </c>
      <c r="BY72" s="2">
        <f>MAX(SUM($P$70:BY70)+SUM($O$73:BX73)-SUM($P$76:BY76),0)</f>
        <v>0</v>
      </c>
      <c r="BZ72" s="2">
        <f>MAX(SUM($P$70:BZ70)+SUM($O$73:BY73)-SUM($P$76:BZ76),0)</f>
        <v>0</v>
      </c>
      <c r="CA72" s="2">
        <f>MAX(SUM($P$70:CA70)+SUM($O$73:BZ73)-SUM($P$76:CA76),0)</f>
        <v>0</v>
      </c>
      <c r="CB72" s="2">
        <f>MAX(SUM($P$70:CB70)+SUM($O$73:CA73)-SUM($P$76:CB76),0)</f>
        <v>0</v>
      </c>
      <c r="CC72" s="2">
        <f>MAX(SUM($P$70:CC70)+SUM($O$73:CB73)-SUM($P$76:CC76),0)</f>
        <v>0</v>
      </c>
      <c r="CD72" s="2">
        <f>MAX(SUM($P$70:CD70)+SUM($O$73:CC73)-SUM($P$76:CD76),0)</f>
        <v>0</v>
      </c>
      <c r="CE72" s="2">
        <f>MAX(SUM($P$70:CE70)+SUM($O$73:CD73)-SUM($P$76:CE76),0)</f>
        <v>0</v>
      </c>
      <c r="CF72" s="2">
        <f>MAX(SUM($P$70:CF70)+SUM($O$73:CE73)-SUM($P$76:CF76),0)</f>
        <v>0</v>
      </c>
      <c r="CG72" s="2">
        <f>MAX(SUM($P$70:CG70)+SUM($O$73:CF73)-SUM($P$76:CG76),0)</f>
        <v>0</v>
      </c>
      <c r="CH72" s="2">
        <f>MAX(SUM($P$70:CH70)+SUM($O$73:CG73)-SUM($P$76:CH76),0)</f>
        <v>0</v>
      </c>
      <c r="CI72" s="2">
        <f>MAX(SUM($P$70:CI70)+SUM($O$73:CH73)-SUM($P$76:CI76),0)</f>
        <v>0</v>
      </c>
      <c r="CJ72" s="2">
        <f>MAX(SUM($P$70:CJ70)+SUM($O$73:CI73)-SUM($P$76:CJ76),0)</f>
        <v>0</v>
      </c>
      <c r="CK72" s="2">
        <f>MAX(SUM($P$70:CK70)+SUM($O$73:CJ73)-SUM($P$76:CK76),0)</f>
        <v>0</v>
      </c>
      <c r="CL72" s="2">
        <f>MAX(SUM($P$70:CL70)+SUM($O$73:CK73)-SUM($P$76:CL76),0)</f>
        <v>0</v>
      </c>
      <c r="CM72" s="2">
        <f>MAX(SUM($P$70:CM70)+SUM($O$73:CL73)-SUM($P$76:CM76),0)</f>
        <v>0</v>
      </c>
      <c r="CN72" s="2">
        <f>MAX(SUM($P$70:CN70)+SUM($O$73:CM73)-SUM($P$76:CN76),0)</f>
        <v>0</v>
      </c>
      <c r="CO72" s="2">
        <f>MAX(SUM($P$70:CO70)+SUM($O$73:CN73)-SUM($P$76:CO76),0)</f>
        <v>0</v>
      </c>
      <c r="CP72" s="2">
        <f>MAX(SUM($P$70:CP70)+SUM($O$73:CO73)-SUM($P$76:CP76),0)</f>
        <v>0</v>
      </c>
      <c r="CQ72" s="2">
        <f>MAX(SUM($P$70:CQ70)+SUM($O$73:CP73)-SUM($P$76:CQ76),0)</f>
        <v>0</v>
      </c>
      <c r="CR72" s="2">
        <f>MAX(SUM($P$70:CR70)+SUM($O$73:CQ73)-SUM($P$76:CR76),0)</f>
        <v>0</v>
      </c>
      <c r="CS72" s="2">
        <f>MAX(SUM($P$70:CS70)+SUM($O$73:CR73)-SUM($P$76:CS76),0)</f>
        <v>0</v>
      </c>
      <c r="CT72" s="2">
        <f>MAX(SUM($P$70:CT70)+SUM($O$73:CS73)-SUM($P$76:CT76),0)</f>
        <v>0</v>
      </c>
      <c r="CU72" s="2">
        <f>MAX(SUM($P$70:CU70)+SUM($O$73:CT73)-SUM($P$76:CU76),0)</f>
        <v>0</v>
      </c>
      <c r="CV72" s="2">
        <f>MAX(SUM($P$70:CV70)+SUM($O$73:CU73)-SUM($P$76:CV76),0)</f>
        <v>0</v>
      </c>
      <c r="CW72" s="2">
        <f>MAX(SUM($P$70:CW70)+SUM($O$73:CV73)-SUM($P$76:CW76),0)</f>
        <v>0</v>
      </c>
      <c r="CX72" s="2">
        <f>MAX(SUM($P$70:CX70)+SUM($O$73:CW73)-SUM($P$76:CX76),0)</f>
        <v>0</v>
      </c>
      <c r="CY72" s="2">
        <f>MAX(SUM($P$70:CY70)+SUM($O$73:CX73)-SUM($P$76:CY76),0)</f>
        <v>0</v>
      </c>
      <c r="CZ72" s="2">
        <f>MAX(SUM($P$70:CZ70)+SUM($O$73:CY73)-SUM($P$76:CZ76),0)</f>
        <v>0</v>
      </c>
      <c r="DA72" s="2">
        <f>MAX(SUM($P$70:DA70)+SUM($O$73:CZ73)-SUM($P$76:DA76),0)</f>
        <v>0</v>
      </c>
      <c r="DB72" s="2">
        <f>MAX(SUM($P$70:DB70)+SUM($O$73:DA73)-SUM($P$76:DB76),0)</f>
        <v>0</v>
      </c>
      <c r="DC72" s="2">
        <f>MAX(SUM($P$70:DC70)+SUM($O$73:DB73)-SUM($P$76:DC76),0)</f>
        <v>0</v>
      </c>
      <c r="DD72" s="2">
        <f>MAX(SUM($P$70:DD70)+SUM($O$73:DC73)-SUM($P$76:DD76),0)</f>
        <v>0</v>
      </c>
      <c r="DE72" s="2">
        <f>MAX(SUM($P$70:DE70)+SUM($O$73:DD73)-SUM($P$76:DE76),0)</f>
        <v>0</v>
      </c>
      <c r="DF72" s="2">
        <f>MAX(SUM($P$70:DF70)+SUM($O$73:DE73)-SUM($P$76:DF76),0)</f>
        <v>0</v>
      </c>
      <c r="DG72" s="2">
        <f>MAX(SUM($P$70:DG70)+SUM($O$73:DF73)-SUM($P$76:DG76),0)</f>
        <v>0</v>
      </c>
      <c r="DH72" s="2">
        <f>MAX(SUM($P$70:DH70)+SUM($O$73:DG73)-SUM($P$76:DH76),0)</f>
        <v>0</v>
      </c>
      <c r="DI72" s="2">
        <f>MAX(SUM($P$70:DI70)+SUM($O$73:DH73)-SUM($P$76:DI76),0)</f>
        <v>0</v>
      </c>
      <c r="DJ72" s="2">
        <f>MAX(SUM($P$70:DJ70)+SUM($O$73:DI73)-SUM($P$76:DJ76),0)</f>
        <v>0</v>
      </c>
      <c r="DK72" s="2">
        <f>MAX(SUM($P$70:DK70)+SUM($O$73:DJ73)-SUM($P$76:DK76),0)</f>
        <v>0</v>
      </c>
      <c r="DL72" s="2">
        <f>MAX(SUM($P$70:DL70)+SUM($O$73:DK73)-SUM($P$76:DL76),0)</f>
        <v>0</v>
      </c>
      <c r="DM72" s="2">
        <f>MAX(SUM($P$70:DM70)+SUM($O$73:DL73)-SUM($P$76:DM76),0)</f>
        <v>0</v>
      </c>
      <c r="DN72" s="2">
        <f>MAX(SUM($P$70:DN70)+SUM($O$73:DM73)-SUM($P$76:DN76),0)</f>
        <v>0</v>
      </c>
      <c r="DO72" s="2">
        <f>MAX(SUM($P$70:DO70)+SUM($O$73:DN73)-SUM($P$76:DO76),0)</f>
        <v>0</v>
      </c>
      <c r="DP72" s="2">
        <f>MAX(SUM($P$70:DP70)+SUM($O$73:DO73)-SUM($P$76:DP76),0)</f>
        <v>0</v>
      </c>
      <c r="DQ72" s="2">
        <f>MAX(SUM($P$70:DQ70)+SUM($O$73:DP73)-SUM($P$76:DQ76),0)</f>
        <v>0</v>
      </c>
      <c r="DR72" s="2">
        <f>MAX(SUM($P$70:DR70)+SUM($O$73:DQ73)-SUM($P$76:DR76),0)</f>
        <v>0</v>
      </c>
      <c r="DS72" s="2">
        <f>MAX(SUM($P$70:DS70)+SUM($O$73:DR73)-SUM($P$76:DS76),0)</f>
        <v>0</v>
      </c>
      <c r="DT72" s="2">
        <f>MAX(SUM($P$70:DT70)+SUM($O$73:DS73)-SUM($P$76:DT76),0)</f>
        <v>0</v>
      </c>
      <c r="DU72" s="2">
        <f>MAX(SUM($P$70:DU70)+SUM($O$73:DT73)-SUM($P$76:DU76),0)</f>
        <v>0</v>
      </c>
      <c r="DV72" s="2">
        <f>MAX(SUM($P$70:DV70)+SUM($O$73:DU73)-SUM($P$76:DV76),0)</f>
        <v>0</v>
      </c>
      <c r="DW72" s="2">
        <f>MAX(SUM($P$70:DW70)+SUM($O$73:DV73)-SUM($P$76:DW76),0)</f>
        <v>0</v>
      </c>
      <c r="DX72" s="2">
        <f>MAX(SUM($P$70:DX70)+SUM($O$73:DW73)-SUM($P$76:DX76),0)</f>
        <v>0</v>
      </c>
      <c r="DY72" s="2">
        <f>MAX(SUM($P$70:DY70)+SUM($O$73:DX73)-SUM($P$76:DY76),0)</f>
        <v>0</v>
      </c>
      <c r="DZ72" s="2">
        <f>MAX(SUM($P$70:DZ70)+SUM($O$73:DY73)-SUM($P$76:DZ76),0)</f>
        <v>0</v>
      </c>
      <c r="EA72" s="2">
        <f>MAX(SUM($P$70:EA70)+SUM($O$73:DZ73)-SUM($P$76:EA76),0)</f>
        <v>0</v>
      </c>
      <c r="EB72" s="2">
        <f>MAX(SUM($P$70:EB70)+SUM($O$73:EA73)-SUM($P$76:EB76),0)</f>
        <v>0</v>
      </c>
      <c r="EC72" s="2">
        <f>MAX(SUM($P$70:EC70)+SUM($O$73:EB73)-SUM($P$76:EC76),0)</f>
        <v>0</v>
      </c>
      <c r="ED72" s="2">
        <f>MAX(SUM($P$70:ED70)+SUM($O$73:EC73)-SUM($P$76:ED76),0)</f>
        <v>0</v>
      </c>
      <c r="EE72" s="2">
        <f>MAX(SUM($P$70:EE70)+SUM($O$73:ED73)-SUM($P$76:EE76),0)</f>
        <v>0</v>
      </c>
      <c r="EF72" s="2">
        <f>MAX(SUM($P$70:EF70)+SUM($O$73:EE73)-SUM($P$76:EF76),0)</f>
        <v>0</v>
      </c>
      <c r="EG72" s="10"/>
    </row>
    <row r="73" spans="1:137" x14ac:dyDescent="0.25">
      <c r="A73" s="4"/>
      <c r="B73" s="4"/>
      <c r="C73" s="4"/>
      <c r="D73" s="4"/>
      <c r="E73" s="22" t="s">
        <v>80</v>
      </c>
      <c r="F73" s="22"/>
      <c r="G73" s="22">
        <f>-MIN(P84:EF84)</f>
        <v>38449999.999999993</v>
      </c>
      <c r="H73" s="4"/>
      <c r="I73" s="4"/>
      <c r="J73" s="4"/>
      <c r="K73" s="10"/>
      <c r="L73" s="2"/>
      <c r="M73" s="2" t="s">
        <v>67</v>
      </c>
      <c r="N73" s="10">
        <f>SUM(P73:EF73)</f>
        <v>1138388.3795291204</v>
      </c>
      <c r="O73" s="2"/>
      <c r="P73" s="2">
        <f t="shared" ref="P73:AU73" si="221">P72*((1+$D$47)^(1/12)-1)</f>
        <v>0</v>
      </c>
      <c r="Q73" s="2">
        <f t="shared" si="221"/>
        <v>0</v>
      </c>
      <c r="R73" s="2">
        <f t="shared" si="221"/>
        <v>0</v>
      </c>
      <c r="S73" s="2">
        <f t="shared" si="221"/>
        <v>0</v>
      </c>
      <c r="T73" s="2">
        <f t="shared" si="221"/>
        <v>0</v>
      </c>
      <c r="U73" s="2">
        <f t="shared" si="221"/>
        <v>0</v>
      </c>
      <c r="V73" s="2">
        <f t="shared" si="221"/>
        <v>0</v>
      </c>
      <c r="W73" s="2">
        <f t="shared" si="221"/>
        <v>0</v>
      </c>
      <c r="X73" s="2">
        <f t="shared" si="221"/>
        <v>0</v>
      </c>
      <c r="Y73" s="2">
        <f t="shared" si="221"/>
        <v>0</v>
      </c>
      <c r="Z73" s="2">
        <f t="shared" si="221"/>
        <v>24648.448891072541</v>
      </c>
      <c r="AA73" s="2">
        <f t="shared" si="221"/>
        <v>57016.670743261726</v>
      </c>
      <c r="AB73" s="2">
        <f t="shared" si="221"/>
        <v>86153.064741928843</v>
      </c>
      <c r="AC73" s="2">
        <f t="shared" si="221"/>
        <v>109696.11168652134</v>
      </c>
      <c r="AD73" s="2">
        <f t="shared" si="221"/>
        <v>126811.93818555179</v>
      </c>
      <c r="AE73" s="2">
        <f t="shared" si="221"/>
        <v>138060.12901954583</v>
      </c>
      <c r="AF73" s="2">
        <f t="shared" si="221"/>
        <v>144811.33730399635</v>
      </c>
      <c r="AG73" s="2">
        <f t="shared" si="221"/>
        <v>148598.17587085164</v>
      </c>
      <c r="AH73" s="2">
        <f t="shared" si="221"/>
        <v>150682.77360971525</v>
      </c>
      <c r="AI73" s="2">
        <f t="shared" si="221"/>
        <v>151909.72947667519</v>
      </c>
      <c r="AJ73" s="2">
        <f t="shared" si="221"/>
        <v>0</v>
      </c>
      <c r="AK73" s="2">
        <f t="shared" si="221"/>
        <v>0</v>
      </c>
      <c r="AL73" s="2">
        <f t="shared" si="221"/>
        <v>0</v>
      </c>
      <c r="AM73" s="2">
        <f t="shared" si="221"/>
        <v>0</v>
      </c>
      <c r="AN73" s="2">
        <f t="shared" si="221"/>
        <v>0</v>
      </c>
      <c r="AO73" s="2">
        <f t="shared" si="221"/>
        <v>0</v>
      </c>
      <c r="AP73" s="2">
        <f t="shared" si="221"/>
        <v>0</v>
      </c>
      <c r="AQ73" s="2">
        <f t="shared" si="221"/>
        <v>0</v>
      </c>
      <c r="AR73" s="2">
        <f t="shared" si="221"/>
        <v>0</v>
      </c>
      <c r="AS73" s="2">
        <f t="shared" si="221"/>
        <v>0</v>
      </c>
      <c r="AT73" s="2">
        <f t="shared" si="221"/>
        <v>0</v>
      </c>
      <c r="AU73" s="2">
        <f t="shared" si="221"/>
        <v>0</v>
      </c>
      <c r="AV73" s="2">
        <f t="shared" ref="AV73:CA73" si="222">AV72*((1+$D$47)^(1/12)-1)</f>
        <v>0</v>
      </c>
      <c r="AW73" s="2">
        <f t="shared" si="222"/>
        <v>0</v>
      </c>
      <c r="AX73" s="2">
        <f t="shared" si="222"/>
        <v>0</v>
      </c>
      <c r="AY73" s="2">
        <f t="shared" si="222"/>
        <v>0</v>
      </c>
      <c r="AZ73" s="2">
        <f t="shared" si="222"/>
        <v>0</v>
      </c>
      <c r="BA73" s="2">
        <f t="shared" si="222"/>
        <v>0</v>
      </c>
      <c r="BB73" s="2">
        <f t="shared" si="222"/>
        <v>0</v>
      </c>
      <c r="BC73" s="2">
        <f t="shared" si="222"/>
        <v>0</v>
      </c>
      <c r="BD73" s="2">
        <f t="shared" si="222"/>
        <v>0</v>
      </c>
      <c r="BE73" s="2">
        <f t="shared" si="222"/>
        <v>0</v>
      </c>
      <c r="BF73" s="2">
        <f t="shared" si="222"/>
        <v>0</v>
      </c>
      <c r="BG73" s="2">
        <f t="shared" si="222"/>
        <v>0</v>
      </c>
      <c r="BH73" s="2">
        <f t="shared" si="222"/>
        <v>0</v>
      </c>
      <c r="BI73" s="2">
        <f t="shared" si="222"/>
        <v>0</v>
      </c>
      <c r="BJ73" s="2">
        <f t="shared" si="222"/>
        <v>0</v>
      </c>
      <c r="BK73" s="2">
        <f t="shared" si="222"/>
        <v>0</v>
      </c>
      <c r="BL73" s="2">
        <f t="shared" si="222"/>
        <v>0</v>
      </c>
      <c r="BM73" s="2">
        <f t="shared" si="222"/>
        <v>0</v>
      </c>
      <c r="BN73" s="2">
        <f t="shared" si="222"/>
        <v>0</v>
      </c>
      <c r="BO73" s="2">
        <f t="shared" si="222"/>
        <v>0</v>
      </c>
      <c r="BP73" s="2">
        <f t="shared" si="222"/>
        <v>0</v>
      </c>
      <c r="BQ73" s="2">
        <f t="shared" si="222"/>
        <v>0</v>
      </c>
      <c r="BR73" s="2">
        <f t="shared" si="222"/>
        <v>0</v>
      </c>
      <c r="BS73" s="2">
        <f t="shared" si="222"/>
        <v>0</v>
      </c>
      <c r="BT73" s="2">
        <f t="shared" si="222"/>
        <v>0</v>
      </c>
      <c r="BU73" s="2">
        <f t="shared" si="222"/>
        <v>0</v>
      </c>
      <c r="BV73" s="2">
        <f t="shared" si="222"/>
        <v>0</v>
      </c>
      <c r="BW73" s="2">
        <f t="shared" si="222"/>
        <v>0</v>
      </c>
      <c r="BX73" s="2">
        <f t="shared" si="222"/>
        <v>0</v>
      </c>
      <c r="BY73" s="2">
        <f t="shared" si="222"/>
        <v>0</v>
      </c>
      <c r="BZ73" s="2">
        <f t="shared" si="222"/>
        <v>0</v>
      </c>
      <c r="CA73" s="2">
        <f t="shared" si="222"/>
        <v>0</v>
      </c>
      <c r="CB73" s="2">
        <f t="shared" ref="CB73:DG73" si="223">CB72*((1+$D$47)^(1/12)-1)</f>
        <v>0</v>
      </c>
      <c r="CC73" s="2">
        <f t="shared" si="223"/>
        <v>0</v>
      </c>
      <c r="CD73" s="2">
        <f t="shared" si="223"/>
        <v>0</v>
      </c>
      <c r="CE73" s="2">
        <f t="shared" si="223"/>
        <v>0</v>
      </c>
      <c r="CF73" s="2">
        <f t="shared" si="223"/>
        <v>0</v>
      </c>
      <c r="CG73" s="2">
        <f t="shared" si="223"/>
        <v>0</v>
      </c>
      <c r="CH73" s="2">
        <f t="shared" si="223"/>
        <v>0</v>
      </c>
      <c r="CI73" s="2">
        <f t="shared" si="223"/>
        <v>0</v>
      </c>
      <c r="CJ73" s="2">
        <f t="shared" si="223"/>
        <v>0</v>
      </c>
      <c r="CK73" s="2">
        <f t="shared" si="223"/>
        <v>0</v>
      </c>
      <c r="CL73" s="2">
        <f t="shared" si="223"/>
        <v>0</v>
      </c>
      <c r="CM73" s="2">
        <f t="shared" si="223"/>
        <v>0</v>
      </c>
      <c r="CN73" s="2">
        <f t="shared" si="223"/>
        <v>0</v>
      </c>
      <c r="CO73" s="2">
        <f t="shared" si="223"/>
        <v>0</v>
      </c>
      <c r="CP73" s="2">
        <f t="shared" si="223"/>
        <v>0</v>
      </c>
      <c r="CQ73" s="2">
        <f t="shared" si="223"/>
        <v>0</v>
      </c>
      <c r="CR73" s="2">
        <f t="shared" si="223"/>
        <v>0</v>
      </c>
      <c r="CS73" s="2">
        <f t="shared" si="223"/>
        <v>0</v>
      </c>
      <c r="CT73" s="2">
        <f t="shared" si="223"/>
        <v>0</v>
      </c>
      <c r="CU73" s="2">
        <f t="shared" si="223"/>
        <v>0</v>
      </c>
      <c r="CV73" s="2">
        <f t="shared" si="223"/>
        <v>0</v>
      </c>
      <c r="CW73" s="2">
        <f t="shared" si="223"/>
        <v>0</v>
      </c>
      <c r="CX73" s="2">
        <f t="shared" si="223"/>
        <v>0</v>
      </c>
      <c r="CY73" s="2">
        <f t="shared" si="223"/>
        <v>0</v>
      </c>
      <c r="CZ73" s="2">
        <f t="shared" si="223"/>
        <v>0</v>
      </c>
      <c r="DA73" s="2">
        <f t="shared" si="223"/>
        <v>0</v>
      </c>
      <c r="DB73" s="2">
        <f t="shared" si="223"/>
        <v>0</v>
      </c>
      <c r="DC73" s="2">
        <f t="shared" si="223"/>
        <v>0</v>
      </c>
      <c r="DD73" s="2">
        <f t="shared" si="223"/>
        <v>0</v>
      </c>
      <c r="DE73" s="2">
        <f t="shared" si="223"/>
        <v>0</v>
      </c>
      <c r="DF73" s="2">
        <f t="shared" si="223"/>
        <v>0</v>
      </c>
      <c r="DG73" s="2">
        <f t="shared" si="223"/>
        <v>0</v>
      </c>
      <c r="DH73" s="2">
        <f t="shared" ref="DH73:EF73" si="224">DH72*((1+$D$47)^(1/12)-1)</f>
        <v>0</v>
      </c>
      <c r="DI73" s="2">
        <f t="shared" si="224"/>
        <v>0</v>
      </c>
      <c r="DJ73" s="2">
        <f t="shared" si="224"/>
        <v>0</v>
      </c>
      <c r="DK73" s="2">
        <f t="shared" si="224"/>
        <v>0</v>
      </c>
      <c r="DL73" s="2">
        <f t="shared" si="224"/>
        <v>0</v>
      </c>
      <c r="DM73" s="2">
        <f t="shared" si="224"/>
        <v>0</v>
      </c>
      <c r="DN73" s="2">
        <f t="shared" si="224"/>
        <v>0</v>
      </c>
      <c r="DO73" s="2">
        <f t="shared" si="224"/>
        <v>0</v>
      </c>
      <c r="DP73" s="2">
        <f t="shared" si="224"/>
        <v>0</v>
      </c>
      <c r="DQ73" s="2">
        <f t="shared" si="224"/>
        <v>0</v>
      </c>
      <c r="DR73" s="2">
        <f t="shared" si="224"/>
        <v>0</v>
      </c>
      <c r="DS73" s="2">
        <f t="shared" si="224"/>
        <v>0</v>
      </c>
      <c r="DT73" s="2">
        <f t="shared" si="224"/>
        <v>0</v>
      </c>
      <c r="DU73" s="2">
        <f t="shared" si="224"/>
        <v>0</v>
      </c>
      <c r="DV73" s="2">
        <f t="shared" si="224"/>
        <v>0</v>
      </c>
      <c r="DW73" s="2">
        <f t="shared" si="224"/>
        <v>0</v>
      </c>
      <c r="DX73" s="2">
        <f t="shared" si="224"/>
        <v>0</v>
      </c>
      <c r="DY73" s="2">
        <f t="shared" si="224"/>
        <v>0</v>
      </c>
      <c r="DZ73" s="2">
        <f t="shared" si="224"/>
        <v>0</v>
      </c>
      <c r="EA73" s="2">
        <f t="shared" si="224"/>
        <v>0</v>
      </c>
      <c r="EB73" s="2">
        <f t="shared" si="224"/>
        <v>0</v>
      </c>
      <c r="EC73" s="2">
        <f t="shared" si="224"/>
        <v>0</v>
      </c>
      <c r="ED73" s="2">
        <f t="shared" si="224"/>
        <v>0</v>
      </c>
      <c r="EE73" s="2">
        <f t="shared" si="224"/>
        <v>0</v>
      </c>
      <c r="EF73" s="2">
        <f t="shared" si="224"/>
        <v>0</v>
      </c>
      <c r="EG73" s="10"/>
    </row>
    <row r="74" spans="1:137" x14ac:dyDescent="0.25">
      <c r="A74" s="4"/>
      <c r="B74" s="4"/>
      <c r="C74" s="4"/>
      <c r="D74" s="4"/>
      <c r="E74" s="22" t="s">
        <v>81</v>
      </c>
      <c r="F74" s="22"/>
      <c r="G74" s="54">
        <f>1+(G70/G73)</f>
        <v>3.2697178882577864</v>
      </c>
      <c r="H74" s="4"/>
      <c r="I74" s="4"/>
      <c r="J74" s="4"/>
      <c r="K74" s="10"/>
      <c r="L74" s="2"/>
      <c r="M74" s="2"/>
      <c r="N74" s="10"/>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10"/>
    </row>
    <row r="75" spans="1:137" x14ac:dyDescent="0.25">
      <c r="A75" s="37"/>
      <c r="B75" s="37"/>
      <c r="C75" s="37"/>
      <c r="D75" s="37"/>
      <c r="E75" s="37"/>
      <c r="F75" s="37"/>
      <c r="G75" s="37"/>
      <c r="H75" s="37"/>
      <c r="I75" s="37"/>
      <c r="J75" s="37"/>
      <c r="K75" s="38"/>
      <c r="L75" s="2"/>
      <c r="M75" s="36" t="s">
        <v>68</v>
      </c>
      <c r="N75" s="10"/>
      <c r="O75" s="2"/>
      <c r="P75" s="2">
        <f>MAX(P43,0)</f>
        <v>0</v>
      </c>
      <c r="Q75" s="2">
        <f>MAX(Q43,0)</f>
        <v>0</v>
      </c>
      <c r="R75" s="2">
        <f t="shared" ref="R75:CC75" si="225">MAX(R43,0)</f>
        <v>0</v>
      </c>
      <c r="S75" s="2">
        <f t="shared" si="225"/>
        <v>0</v>
      </c>
      <c r="T75" s="2">
        <f t="shared" si="225"/>
        <v>0</v>
      </c>
      <c r="U75" s="2">
        <f t="shared" si="225"/>
        <v>0</v>
      </c>
      <c r="V75" s="2">
        <f t="shared" si="225"/>
        <v>0</v>
      </c>
      <c r="W75" s="2">
        <f t="shared" si="225"/>
        <v>0</v>
      </c>
      <c r="X75" s="2">
        <f t="shared" si="225"/>
        <v>0</v>
      </c>
      <c r="Y75" s="2">
        <f t="shared" si="225"/>
        <v>0</v>
      </c>
      <c r="Z75" s="2">
        <f t="shared" si="225"/>
        <v>0</v>
      </c>
      <c r="AA75" s="2">
        <f t="shared" si="225"/>
        <v>0</v>
      </c>
      <c r="AB75" s="2">
        <f t="shared" si="225"/>
        <v>0</v>
      </c>
      <c r="AC75" s="2">
        <f t="shared" si="225"/>
        <v>0</v>
      </c>
      <c r="AD75" s="2">
        <f t="shared" si="225"/>
        <v>0</v>
      </c>
      <c r="AE75" s="2">
        <f t="shared" si="225"/>
        <v>0</v>
      </c>
      <c r="AF75" s="2">
        <f t="shared" si="225"/>
        <v>0</v>
      </c>
      <c r="AG75" s="2">
        <f t="shared" si="225"/>
        <v>0</v>
      </c>
      <c r="AH75" s="2">
        <f t="shared" si="225"/>
        <v>0</v>
      </c>
      <c r="AI75" s="2">
        <f t="shared" si="225"/>
        <v>0</v>
      </c>
      <c r="AJ75" s="2">
        <f t="shared" si="225"/>
        <v>65405429.191095062</v>
      </c>
      <c r="AK75" s="2">
        <f t="shared" si="225"/>
        <v>307187.19109505764</v>
      </c>
      <c r="AL75" s="2">
        <f t="shared" si="225"/>
        <v>307187.19109505764</v>
      </c>
      <c r="AM75" s="2">
        <f t="shared" si="225"/>
        <v>307187.19109505764</v>
      </c>
      <c r="AN75" s="2">
        <f t="shared" si="225"/>
        <v>307187.19109505764</v>
      </c>
      <c r="AO75" s="2">
        <f t="shared" si="225"/>
        <v>307187.19109505764</v>
      </c>
      <c r="AP75" s="2">
        <f t="shared" si="225"/>
        <v>307187.19109505764</v>
      </c>
      <c r="AQ75" s="2">
        <f t="shared" si="225"/>
        <v>307187.19109505764</v>
      </c>
      <c r="AR75" s="2">
        <f t="shared" si="225"/>
        <v>307187.19109505764</v>
      </c>
      <c r="AS75" s="2">
        <f t="shared" si="225"/>
        <v>307187.19109505764</v>
      </c>
      <c r="AT75" s="2">
        <f t="shared" si="225"/>
        <v>307187.19109505764</v>
      </c>
      <c r="AU75" s="2">
        <f t="shared" si="225"/>
        <v>307187.19109505764</v>
      </c>
      <c r="AV75" s="2">
        <f t="shared" si="225"/>
        <v>323626.14109505771</v>
      </c>
      <c r="AW75" s="2">
        <f t="shared" si="225"/>
        <v>323626.14109505771</v>
      </c>
      <c r="AX75" s="2">
        <f t="shared" si="225"/>
        <v>323626.14109505771</v>
      </c>
      <c r="AY75" s="2">
        <f t="shared" si="225"/>
        <v>323626.14109505771</v>
      </c>
      <c r="AZ75" s="2">
        <f t="shared" si="225"/>
        <v>323626.14109505771</v>
      </c>
      <c r="BA75" s="2">
        <f t="shared" si="225"/>
        <v>323626.14109505771</v>
      </c>
      <c r="BB75" s="2">
        <f t="shared" si="225"/>
        <v>323626.14109505771</v>
      </c>
      <c r="BC75" s="2">
        <f t="shared" si="225"/>
        <v>323626.14109505771</v>
      </c>
      <c r="BD75" s="2">
        <f t="shared" si="225"/>
        <v>323626.14109505771</v>
      </c>
      <c r="BE75" s="2">
        <f t="shared" si="225"/>
        <v>323626.14109505771</v>
      </c>
      <c r="BF75" s="2">
        <f t="shared" si="225"/>
        <v>323626.14109505771</v>
      </c>
      <c r="BG75" s="2">
        <f t="shared" si="225"/>
        <v>323626.14109505771</v>
      </c>
      <c r="BH75" s="2">
        <f t="shared" si="225"/>
        <v>340065.09109505778</v>
      </c>
      <c r="BI75" s="2">
        <f t="shared" si="225"/>
        <v>340065.09109505778</v>
      </c>
      <c r="BJ75" s="2">
        <f t="shared" si="225"/>
        <v>340065.09109505778</v>
      </c>
      <c r="BK75" s="2">
        <f t="shared" si="225"/>
        <v>340065.09109505778</v>
      </c>
      <c r="BL75" s="2">
        <f t="shared" si="225"/>
        <v>340065.09109505778</v>
      </c>
      <c r="BM75" s="2">
        <f t="shared" si="225"/>
        <v>340065.09109505778</v>
      </c>
      <c r="BN75" s="2">
        <f t="shared" si="225"/>
        <v>340065.09109505778</v>
      </c>
      <c r="BO75" s="2">
        <f t="shared" si="225"/>
        <v>340065.09109505778</v>
      </c>
      <c r="BP75" s="2">
        <f t="shared" si="225"/>
        <v>340065.09109505778</v>
      </c>
      <c r="BQ75" s="2">
        <f t="shared" si="225"/>
        <v>340065.09109505778</v>
      </c>
      <c r="BR75" s="2">
        <f t="shared" si="225"/>
        <v>340065.09109505778</v>
      </c>
      <c r="BS75" s="2">
        <f t="shared" si="225"/>
        <v>340065.09109505778</v>
      </c>
      <c r="BT75" s="2">
        <f t="shared" si="225"/>
        <v>356504.04109505774</v>
      </c>
      <c r="BU75" s="2">
        <f t="shared" si="225"/>
        <v>356504.04109505774</v>
      </c>
      <c r="BV75" s="2">
        <f t="shared" si="225"/>
        <v>356504.04109505774</v>
      </c>
      <c r="BW75" s="2">
        <f t="shared" si="225"/>
        <v>356504.04109505774</v>
      </c>
      <c r="BX75" s="2">
        <f t="shared" si="225"/>
        <v>356504.04109505774</v>
      </c>
      <c r="BY75" s="2">
        <f t="shared" si="225"/>
        <v>356504.04109505774</v>
      </c>
      <c r="BZ75" s="2">
        <f t="shared" si="225"/>
        <v>356504.04109505774</v>
      </c>
      <c r="CA75" s="2">
        <f t="shared" si="225"/>
        <v>356504.04109505774</v>
      </c>
      <c r="CB75" s="2">
        <f t="shared" si="225"/>
        <v>356504.04109505774</v>
      </c>
      <c r="CC75" s="2">
        <f t="shared" si="225"/>
        <v>356504.04109505774</v>
      </c>
      <c r="CD75" s="2">
        <f t="shared" ref="CD75:EF75" si="226">MAX(CD43,0)</f>
        <v>356504.04109505774</v>
      </c>
      <c r="CE75" s="2">
        <f t="shared" si="226"/>
        <v>356504.04109505774</v>
      </c>
      <c r="CF75" s="2">
        <f t="shared" si="226"/>
        <v>372942.99109505757</v>
      </c>
      <c r="CG75" s="2">
        <f t="shared" si="226"/>
        <v>372942.99109505757</v>
      </c>
      <c r="CH75" s="2">
        <f t="shared" si="226"/>
        <v>372942.99109505757</v>
      </c>
      <c r="CI75" s="2">
        <f t="shared" si="226"/>
        <v>372942.99109505757</v>
      </c>
      <c r="CJ75" s="2">
        <f t="shared" si="226"/>
        <v>372942.99109505757</v>
      </c>
      <c r="CK75" s="2">
        <f t="shared" si="226"/>
        <v>372942.99109505757</v>
      </c>
      <c r="CL75" s="2">
        <f t="shared" si="226"/>
        <v>372942.99109505757</v>
      </c>
      <c r="CM75" s="2">
        <f t="shared" si="226"/>
        <v>372942.99109505757</v>
      </c>
      <c r="CN75" s="2">
        <f t="shared" si="226"/>
        <v>372942.99109505757</v>
      </c>
      <c r="CO75" s="2">
        <f t="shared" si="226"/>
        <v>372942.99109505757</v>
      </c>
      <c r="CP75" s="2">
        <f t="shared" si="226"/>
        <v>372942.99109505757</v>
      </c>
      <c r="CQ75" s="2">
        <f t="shared" si="226"/>
        <v>372942.99109505757</v>
      </c>
      <c r="CR75" s="2">
        <f t="shared" si="226"/>
        <v>90852238.246933132</v>
      </c>
      <c r="CS75" s="2">
        <f t="shared" si="226"/>
        <v>0</v>
      </c>
      <c r="CT75" s="2">
        <f t="shared" si="226"/>
        <v>0</v>
      </c>
      <c r="CU75" s="2">
        <f t="shared" si="226"/>
        <v>0</v>
      </c>
      <c r="CV75" s="2">
        <f t="shared" si="226"/>
        <v>0</v>
      </c>
      <c r="CW75" s="2">
        <f t="shared" si="226"/>
        <v>0</v>
      </c>
      <c r="CX75" s="2">
        <f t="shared" si="226"/>
        <v>0</v>
      </c>
      <c r="CY75" s="2">
        <f t="shared" si="226"/>
        <v>0</v>
      </c>
      <c r="CZ75" s="2">
        <f t="shared" si="226"/>
        <v>0</v>
      </c>
      <c r="DA75" s="2">
        <f t="shared" si="226"/>
        <v>0</v>
      </c>
      <c r="DB75" s="2">
        <f t="shared" si="226"/>
        <v>0</v>
      </c>
      <c r="DC75" s="2">
        <f t="shared" si="226"/>
        <v>0</v>
      </c>
      <c r="DD75" s="2">
        <f t="shared" si="226"/>
        <v>0</v>
      </c>
      <c r="DE75" s="2">
        <f t="shared" si="226"/>
        <v>0</v>
      </c>
      <c r="DF75" s="2">
        <f t="shared" si="226"/>
        <v>0</v>
      </c>
      <c r="DG75" s="2">
        <f t="shared" si="226"/>
        <v>0</v>
      </c>
      <c r="DH75" s="2">
        <f t="shared" si="226"/>
        <v>0</v>
      </c>
      <c r="DI75" s="2">
        <f t="shared" si="226"/>
        <v>0</v>
      </c>
      <c r="DJ75" s="2">
        <f t="shared" si="226"/>
        <v>0</v>
      </c>
      <c r="DK75" s="2">
        <f t="shared" si="226"/>
        <v>0</v>
      </c>
      <c r="DL75" s="2">
        <f t="shared" si="226"/>
        <v>0</v>
      </c>
      <c r="DM75" s="2">
        <f t="shared" si="226"/>
        <v>0</v>
      </c>
      <c r="DN75" s="2">
        <f t="shared" si="226"/>
        <v>0</v>
      </c>
      <c r="DO75" s="2">
        <f t="shared" si="226"/>
        <v>0</v>
      </c>
      <c r="DP75" s="2">
        <f t="shared" si="226"/>
        <v>0</v>
      </c>
      <c r="DQ75" s="2">
        <f t="shared" si="226"/>
        <v>0</v>
      </c>
      <c r="DR75" s="2">
        <f t="shared" si="226"/>
        <v>0</v>
      </c>
      <c r="DS75" s="2">
        <f t="shared" si="226"/>
        <v>0</v>
      </c>
      <c r="DT75" s="2">
        <f t="shared" si="226"/>
        <v>0</v>
      </c>
      <c r="DU75" s="2">
        <f t="shared" si="226"/>
        <v>0</v>
      </c>
      <c r="DV75" s="2">
        <f t="shared" si="226"/>
        <v>0</v>
      </c>
      <c r="DW75" s="2">
        <f t="shared" si="226"/>
        <v>0</v>
      </c>
      <c r="DX75" s="2">
        <f t="shared" si="226"/>
        <v>0</v>
      </c>
      <c r="DY75" s="2">
        <f t="shared" si="226"/>
        <v>0</v>
      </c>
      <c r="DZ75" s="2">
        <f t="shared" si="226"/>
        <v>0</v>
      </c>
      <c r="EA75" s="2">
        <f t="shared" si="226"/>
        <v>0</v>
      </c>
      <c r="EB75" s="2">
        <f t="shared" si="226"/>
        <v>0</v>
      </c>
      <c r="EC75" s="2">
        <f t="shared" si="226"/>
        <v>0</v>
      </c>
      <c r="ED75" s="2">
        <f t="shared" si="226"/>
        <v>0</v>
      </c>
      <c r="EE75" s="2">
        <f t="shared" si="226"/>
        <v>0</v>
      </c>
      <c r="EF75" s="2">
        <f t="shared" si="226"/>
        <v>0</v>
      </c>
      <c r="EG75" s="10"/>
    </row>
    <row r="76" spans="1:137" x14ac:dyDescent="0.25">
      <c r="K76" s="55"/>
      <c r="L76" s="58"/>
      <c r="M76" s="58" t="s">
        <v>101</v>
      </c>
      <c r="N76" s="66"/>
      <c r="O76" s="58"/>
      <c r="P76" s="58">
        <f t="shared" ref="P76:AU76" si="227">(P75&gt;0)*MIN(P75,O72+O73)</f>
        <v>0</v>
      </c>
      <c r="Q76" s="58">
        <f t="shared" si="227"/>
        <v>0</v>
      </c>
      <c r="R76" s="58">
        <f t="shared" si="227"/>
        <v>0</v>
      </c>
      <c r="S76" s="58">
        <f t="shared" si="227"/>
        <v>0</v>
      </c>
      <c r="T76" s="58">
        <f t="shared" si="227"/>
        <v>0</v>
      </c>
      <c r="U76" s="58">
        <f t="shared" si="227"/>
        <v>0</v>
      </c>
      <c r="V76" s="58">
        <f t="shared" si="227"/>
        <v>0</v>
      </c>
      <c r="W76" s="58">
        <f t="shared" si="227"/>
        <v>0</v>
      </c>
      <c r="X76" s="58">
        <f t="shared" si="227"/>
        <v>0</v>
      </c>
      <c r="Y76" s="58">
        <f t="shared" si="227"/>
        <v>0</v>
      </c>
      <c r="Z76" s="58">
        <f t="shared" si="227"/>
        <v>0</v>
      </c>
      <c r="AA76" s="58">
        <f t="shared" si="227"/>
        <v>0</v>
      </c>
      <c r="AB76" s="58">
        <f t="shared" si="227"/>
        <v>0</v>
      </c>
      <c r="AC76" s="58">
        <f t="shared" si="227"/>
        <v>0</v>
      </c>
      <c r="AD76" s="58">
        <f t="shared" si="227"/>
        <v>0</v>
      </c>
      <c r="AE76" s="58">
        <f t="shared" si="227"/>
        <v>0</v>
      </c>
      <c r="AF76" s="58">
        <f t="shared" si="227"/>
        <v>0</v>
      </c>
      <c r="AG76" s="58">
        <f t="shared" si="227"/>
        <v>0</v>
      </c>
      <c r="AH76" s="58">
        <f t="shared" si="227"/>
        <v>0</v>
      </c>
      <c r="AI76" s="58">
        <f t="shared" si="227"/>
        <v>0</v>
      </c>
      <c r="AJ76" s="58">
        <f t="shared" si="227"/>
        <v>37438388.379529111</v>
      </c>
      <c r="AK76" s="58">
        <f t="shared" si="227"/>
        <v>0</v>
      </c>
      <c r="AL76" s="58">
        <f t="shared" si="227"/>
        <v>0</v>
      </c>
      <c r="AM76" s="58">
        <f t="shared" si="227"/>
        <v>0</v>
      </c>
      <c r="AN76" s="58">
        <f t="shared" si="227"/>
        <v>0</v>
      </c>
      <c r="AO76" s="58">
        <f t="shared" si="227"/>
        <v>0</v>
      </c>
      <c r="AP76" s="58">
        <f t="shared" si="227"/>
        <v>0</v>
      </c>
      <c r="AQ76" s="58">
        <f t="shared" si="227"/>
        <v>0</v>
      </c>
      <c r="AR76" s="58">
        <f t="shared" si="227"/>
        <v>0</v>
      </c>
      <c r="AS76" s="58">
        <f t="shared" si="227"/>
        <v>0</v>
      </c>
      <c r="AT76" s="58">
        <f t="shared" si="227"/>
        <v>0</v>
      </c>
      <c r="AU76" s="58">
        <f t="shared" si="227"/>
        <v>0</v>
      </c>
      <c r="AV76" s="58">
        <f t="shared" ref="AV76:CA76" si="228">(AV75&gt;0)*MIN(AV75,AU72+AU73)</f>
        <v>0</v>
      </c>
      <c r="AW76" s="58">
        <f t="shared" si="228"/>
        <v>0</v>
      </c>
      <c r="AX76" s="58">
        <f t="shared" si="228"/>
        <v>0</v>
      </c>
      <c r="AY76" s="58">
        <f t="shared" si="228"/>
        <v>0</v>
      </c>
      <c r="AZ76" s="58">
        <f t="shared" si="228"/>
        <v>0</v>
      </c>
      <c r="BA76" s="58">
        <f t="shared" si="228"/>
        <v>0</v>
      </c>
      <c r="BB76" s="58">
        <f t="shared" si="228"/>
        <v>0</v>
      </c>
      <c r="BC76" s="58">
        <f t="shared" si="228"/>
        <v>0</v>
      </c>
      <c r="BD76" s="58">
        <f t="shared" si="228"/>
        <v>0</v>
      </c>
      <c r="BE76" s="58">
        <f t="shared" si="228"/>
        <v>0</v>
      </c>
      <c r="BF76" s="58">
        <f t="shared" si="228"/>
        <v>0</v>
      </c>
      <c r="BG76" s="58">
        <f t="shared" si="228"/>
        <v>0</v>
      </c>
      <c r="BH76" s="58">
        <f t="shared" si="228"/>
        <v>0</v>
      </c>
      <c r="BI76" s="58">
        <f t="shared" si="228"/>
        <v>0</v>
      </c>
      <c r="BJ76" s="58">
        <f t="shared" si="228"/>
        <v>0</v>
      </c>
      <c r="BK76" s="58">
        <f t="shared" si="228"/>
        <v>0</v>
      </c>
      <c r="BL76" s="58">
        <f t="shared" si="228"/>
        <v>0</v>
      </c>
      <c r="BM76" s="58">
        <f t="shared" si="228"/>
        <v>0</v>
      </c>
      <c r="BN76" s="58">
        <f t="shared" si="228"/>
        <v>0</v>
      </c>
      <c r="BO76" s="58">
        <f t="shared" si="228"/>
        <v>0</v>
      </c>
      <c r="BP76" s="58">
        <f t="shared" si="228"/>
        <v>0</v>
      </c>
      <c r="BQ76" s="58">
        <f t="shared" si="228"/>
        <v>0</v>
      </c>
      <c r="BR76" s="58">
        <f t="shared" si="228"/>
        <v>0</v>
      </c>
      <c r="BS76" s="58">
        <f t="shared" si="228"/>
        <v>0</v>
      </c>
      <c r="BT76" s="58">
        <f t="shared" si="228"/>
        <v>0</v>
      </c>
      <c r="BU76" s="58">
        <f t="shared" si="228"/>
        <v>0</v>
      </c>
      <c r="BV76" s="58">
        <f t="shared" si="228"/>
        <v>0</v>
      </c>
      <c r="BW76" s="58">
        <f t="shared" si="228"/>
        <v>0</v>
      </c>
      <c r="BX76" s="58">
        <f t="shared" si="228"/>
        <v>0</v>
      </c>
      <c r="BY76" s="58">
        <f t="shared" si="228"/>
        <v>0</v>
      </c>
      <c r="BZ76" s="58">
        <f t="shared" si="228"/>
        <v>0</v>
      </c>
      <c r="CA76" s="58">
        <f t="shared" si="228"/>
        <v>0</v>
      </c>
      <c r="CB76" s="58">
        <f t="shared" ref="CB76:DG76" si="229">(CB75&gt;0)*MIN(CB75,CA72+CA73)</f>
        <v>0</v>
      </c>
      <c r="CC76" s="58">
        <f t="shared" si="229"/>
        <v>0</v>
      </c>
      <c r="CD76" s="58">
        <f t="shared" si="229"/>
        <v>0</v>
      </c>
      <c r="CE76" s="58">
        <f t="shared" si="229"/>
        <v>0</v>
      </c>
      <c r="CF76" s="58">
        <f t="shared" si="229"/>
        <v>0</v>
      </c>
      <c r="CG76" s="58">
        <f t="shared" si="229"/>
        <v>0</v>
      </c>
      <c r="CH76" s="58">
        <f t="shared" si="229"/>
        <v>0</v>
      </c>
      <c r="CI76" s="58">
        <f t="shared" si="229"/>
        <v>0</v>
      </c>
      <c r="CJ76" s="58">
        <f t="shared" si="229"/>
        <v>0</v>
      </c>
      <c r="CK76" s="58">
        <f t="shared" si="229"/>
        <v>0</v>
      </c>
      <c r="CL76" s="58">
        <f t="shared" si="229"/>
        <v>0</v>
      </c>
      <c r="CM76" s="58">
        <f t="shared" si="229"/>
        <v>0</v>
      </c>
      <c r="CN76" s="58">
        <f t="shared" si="229"/>
        <v>0</v>
      </c>
      <c r="CO76" s="58">
        <f t="shared" si="229"/>
        <v>0</v>
      </c>
      <c r="CP76" s="58">
        <f t="shared" si="229"/>
        <v>0</v>
      </c>
      <c r="CQ76" s="58">
        <f t="shared" si="229"/>
        <v>0</v>
      </c>
      <c r="CR76" s="58">
        <f t="shared" si="229"/>
        <v>0</v>
      </c>
      <c r="CS76" s="58">
        <f t="shared" si="229"/>
        <v>0</v>
      </c>
      <c r="CT76" s="58">
        <f t="shared" si="229"/>
        <v>0</v>
      </c>
      <c r="CU76" s="58">
        <f t="shared" si="229"/>
        <v>0</v>
      </c>
      <c r="CV76" s="58">
        <f t="shared" si="229"/>
        <v>0</v>
      </c>
      <c r="CW76" s="58">
        <f t="shared" si="229"/>
        <v>0</v>
      </c>
      <c r="CX76" s="58">
        <f t="shared" si="229"/>
        <v>0</v>
      </c>
      <c r="CY76" s="58">
        <f t="shared" si="229"/>
        <v>0</v>
      </c>
      <c r="CZ76" s="58">
        <f t="shared" si="229"/>
        <v>0</v>
      </c>
      <c r="DA76" s="58">
        <f t="shared" si="229"/>
        <v>0</v>
      </c>
      <c r="DB76" s="58">
        <f t="shared" si="229"/>
        <v>0</v>
      </c>
      <c r="DC76" s="58">
        <f t="shared" si="229"/>
        <v>0</v>
      </c>
      <c r="DD76" s="58">
        <f t="shared" si="229"/>
        <v>0</v>
      </c>
      <c r="DE76" s="58">
        <f t="shared" si="229"/>
        <v>0</v>
      </c>
      <c r="DF76" s="58">
        <f t="shared" si="229"/>
        <v>0</v>
      </c>
      <c r="DG76" s="58">
        <f t="shared" si="229"/>
        <v>0</v>
      </c>
      <c r="DH76" s="58">
        <f t="shared" ref="DH76:EF76" si="230">(DH75&gt;0)*MIN(DH75,DG72+DG73)</f>
        <v>0</v>
      </c>
      <c r="DI76" s="58">
        <f t="shared" si="230"/>
        <v>0</v>
      </c>
      <c r="DJ76" s="58">
        <f t="shared" si="230"/>
        <v>0</v>
      </c>
      <c r="DK76" s="58">
        <f t="shared" si="230"/>
        <v>0</v>
      </c>
      <c r="DL76" s="58">
        <f t="shared" si="230"/>
        <v>0</v>
      </c>
      <c r="DM76" s="58">
        <f t="shared" si="230"/>
        <v>0</v>
      </c>
      <c r="DN76" s="58">
        <f t="shared" si="230"/>
        <v>0</v>
      </c>
      <c r="DO76" s="58">
        <f t="shared" si="230"/>
        <v>0</v>
      </c>
      <c r="DP76" s="58">
        <f t="shared" si="230"/>
        <v>0</v>
      </c>
      <c r="DQ76" s="58">
        <f t="shared" si="230"/>
        <v>0</v>
      </c>
      <c r="DR76" s="58">
        <f t="shared" si="230"/>
        <v>0</v>
      </c>
      <c r="DS76" s="58">
        <f t="shared" si="230"/>
        <v>0</v>
      </c>
      <c r="DT76" s="58">
        <f t="shared" si="230"/>
        <v>0</v>
      </c>
      <c r="DU76" s="58">
        <f t="shared" si="230"/>
        <v>0</v>
      </c>
      <c r="DV76" s="58">
        <f t="shared" si="230"/>
        <v>0</v>
      </c>
      <c r="DW76" s="58">
        <f t="shared" si="230"/>
        <v>0</v>
      </c>
      <c r="DX76" s="58">
        <f t="shared" si="230"/>
        <v>0</v>
      </c>
      <c r="DY76" s="58">
        <f t="shared" si="230"/>
        <v>0</v>
      </c>
      <c r="DZ76" s="58">
        <f t="shared" si="230"/>
        <v>0</v>
      </c>
      <c r="EA76" s="58">
        <f t="shared" si="230"/>
        <v>0</v>
      </c>
      <c r="EB76" s="58">
        <f t="shared" si="230"/>
        <v>0</v>
      </c>
      <c r="EC76" s="58">
        <f t="shared" si="230"/>
        <v>0</v>
      </c>
      <c r="ED76" s="58">
        <f t="shared" si="230"/>
        <v>0</v>
      </c>
      <c r="EE76" s="58">
        <f t="shared" si="230"/>
        <v>0</v>
      </c>
      <c r="EF76" s="58">
        <f t="shared" si="230"/>
        <v>0</v>
      </c>
      <c r="EG76" s="66"/>
    </row>
    <row r="77" spans="1:137" x14ac:dyDescent="0.25">
      <c r="J77" s="1">
        <f>N82-G70</f>
        <v>0</v>
      </c>
      <c r="K77" s="55"/>
      <c r="L77" s="58"/>
      <c r="M77" s="58" t="s">
        <v>97</v>
      </c>
      <c r="N77" s="66"/>
      <c r="O77" s="58"/>
      <c r="P77" s="58">
        <f>P75-P76</f>
        <v>0</v>
      </c>
      <c r="Q77" s="58">
        <f t="shared" ref="Q77" si="231">Q75-Q76</f>
        <v>0</v>
      </c>
      <c r="R77" s="58">
        <f t="shared" ref="R77" si="232">R75-R76</f>
        <v>0</v>
      </c>
      <c r="S77" s="58">
        <f t="shared" ref="S77" si="233">S75-S76</f>
        <v>0</v>
      </c>
      <c r="T77" s="58">
        <f t="shared" ref="T77" si="234">T75-T76</f>
        <v>0</v>
      </c>
      <c r="U77" s="58">
        <f t="shared" ref="U77" si="235">U75-U76</f>
        <v>0</v>
      </c>
      <c r="V77" s="58">
        <f t="shared" ref="V77" si="236">V75-V76</f>
        <v>0</v>
      </c>
      <c r="W77" s="58">
        <f t="shared" ref="W77" si="237">W75-W76</f>
        <v>0</v>
      </c>
      <c r="X77" s="58">
        <f t="shared" ref="X77" si="238">X75-X76</f>
        <v>0</v>
      </c>
      <c r="Y77" s="58">
        <f t="shared" ref="Y77" si="239">Y75-Y76</f>
        <v>0</v>
      </c>
      <c r="Z77" s="58">
        <f t="shared" ref="Z77" si="240">Z75-Z76</f>
        <v>0</v>
      </c>
      <c r="AA77" s="58">
        <f t="shared" ref="AA77" si="241">AA75-AA76</f>
        <v>0</v>
      </c>
      <c r="AB77" s="58">
        <f t="shared" ref="AB77" si="242">AB75-AB76</f>
        <v>0</v>
      </c>
      <c r="AC77" s="58">
        <f t="shared" ref="AC77" si="243">AC75-AC76</f>
        <v>0</v>
      </c>
      <c r="AD77" s="58">
        <f t="shared" ref="AD77" si="244">AD75-AD76</f>
        <v>0</v>
      </c>
      <c r="AE77" s="58">
        <f t="shared" ref="AE77" si="245">AE75-AE76</f>
        <v>0</v>
      </c>
      <c r="AF77" s="58">
        <f t="shared" ref="AF77" si="246">AF75-AF76</f>
        <v>0</v>
      </c>
      <c r="AG77" s="58">
        <f t="shared" ref="AG77" si="247">AG75-AG76</f>
        <v>0</v>
      </c>
      <c r="AH77" s="58">
        <f t="shared" ref="AH77" si="248">AH75-AH76</f>
        <v>0</v>
      </c>
      <c r="AI77" s="58">
        <f t="shared" ref="AI77" si="249">AI75-AI76</f>
        <v>0</v>
      </c>
      <c r="AJ77" s="58">
        <f t="shared" ref="AJ77" si="250">AJ75-AJ76</f>
        <v>27967040.811565951</v>
      </c>
      <c r="AK77" s="58">
        <f t="shared" ref="AK77" si="251">AK75-AK76</f>
        <v>307187.19109505764</v>
      </c>
      <c r="AL77" s="58">
        <f t="shared" ref="AL77" si="252">AL75-AL76</f>
        <v>307187.19109505764</v>
      </c>
      <c r="AM77" s="58">
        <f t="shared" ref="AM77" si="253">AM75-AM76</f>
        <v>307187.19109505764</v>
      </c>
      <c r="AN77" s="58">
        <f t="shared" ref="AN77" si="254">AN75-AN76</f>
        <v>307187.19109505764</v>
      </c>
      <c r="AO77" s="58">
        <f t="shared" ref="AO77" si="255">AO75-AO76</f>
        <v>307187.19109505764</v>
      </c>
      <c r="AP77" s="58">
        <f t="shared" ref="AP77" si="256">AP75-AP76</f>
        <v>307187.19109505764</v>
      </c>
      <c r="AQ77" s="58">
        <f t="shared" ref="AQ77" si="257">AQ75-AQ76</f>
        <v>307187.19109505764</v>
      </c>
      <c r="AR77" s="58">
        <f t="shared" ref="AR77" si="258">AR75-AR76</f>
        <v>307187.19109505764</v>
      </c>
      <c r="AS77" s="58">
        <f t="shared" ref="AS77" si="259">AS75-AS76</f>
        <v>307187.19109505764</v>
      </c>
      <c r="AT77" s="58">
        <f t="shared" ref="AT77" si="260">AT75-AT76</f>
        <v>307187.19109505764</v>
      </c>
      <c r="AU77" s="58">
        <f t="shared" ref="AU77" si="261">AU75-AU76</f>
        <v>307187.19109505764</v>
      </c>
      <c r="AV77" s="58">
        <f t="shared" ref="AV77" si="262">AV75-AV76</f>
        <v>323626.14109505771</v>
      </c>
      <c r="AW77" s="58">
        <f t="shared" ref="AW77" si="263">AW75-AW76</f>
        <v>323626.14109505771</v>
      </c>
      <c r="AX77" s="58">
        <f t="shared" ref="AX77" si="264">AX75-AX76</f>
        <v>323626.14109505771</v>
      </c>
      <c r="AY77" s="58">
        <f t="shared" ref="AY77" si="265">AY75-AY76</f>
        <v>323626.14109505771</v>
      </c>
      <c r="AZ77" s="58">
        <f t="shared" ref="AZ77" si="266">AZ75-AZ76</f>
        <v>323626.14109505771</v>
      </c>
      <c r="BA77" s="58">
        <f t="shared" ref="BA77" si="267">BA75-BA76</f>
        <v>323626.14109505771</v>
      </c>
      <c r="BB77" s="58">
        <f t="shared" ref="BB77" si="268">BB75-BB76</f>
        <v>323626.14109505771</v>
      </c>
      <c r="BC77" s="58">
        <f t="shared" ref="BC77" si="269">BC75-BC76</f>
        <v>323626.14109505771</v>
      </c>
      <c r="BD77" s="58">
        <f t="shared" ref="BD77" si="270">BD75-BD76</f>
        <v>323626.14109505771</v>
      </c>
      <c r="BE77" s="58">
        <f t="shared" ref="BE77" si="271">BE75-BE76</f>
        <v>323626.14109505771</v>
      </c>
      <c r="BF77" s="58">
        <f t="shared" ref="BF77" si="272">BF75-BF76</f>
        <v>323626.14109505771</v>
      </c>
      <c r="BG77" s="58">
        <f t="shared" ref="BG77" si="273">BG75-BG76</f>
        <v>323626.14109505771</v>
      </c>
      <c r="BH77" s="58">
        <f t="shared" ref="BH77" si="274">BH75-BH76</f>
        <v>340065.09109505778</v>
      </c>
      <c r="BI77" s="58">
        <f t="shared" ref="BI77" si="275">BI75-BI76</f>
        <v>340065.09109505778</v>
      </c>
      <c r="BJ77" s="58">
        <f t="shared" ref="BJ77" si="276">BJ75-BJ76</f>
        <v>340065.09109505778</v>
      </c>
      <c r="BK77" s="58">
        <f t="shared" ref="BK77" si="277">BK75-BK76</f>
        <v>340065.09109505778</v>
      </c>
      <c r="BL77" s="58">
        <f t="shared" ref="BL77" si="278">BL75-BL76</f>
        <v>340065.09109505778</v>
      </c>
      <c r="BM77" s="58">
        <f t="shared" ref="BM77" si="279">BM75-BM76</f>
        <v>340065.09109505778</v>
      </c>
      <c r="BN77" s="58">
        <f t="shared" ref="BN77" si="280">BN75-BN76</f>
        <v>340065.09109505778</v>
      </c>
      <c r="BO77" s="58">
        <f t="shared" ref="BO77" si="281">BO75-BO76</f>
        <v>340065.09109505778</v>
      </c>
      <c r="BP77" s="58">
        <f t="shared" ref="BP77" si="282">BP75-BP76</f>
        <v>340065.09109505778</v>
      </c>
      <c r="BQ77" s="58">
        <f t="shared" ref="BQ77" si="283">BQ75-BQ76</f>
        <v>340065.09109505778</v>
      </c>
      <c r="BR77" s="58">
        <f t="shared" ref="BR77" si="284">BR75-BR76</f>
        <v>340065.09109505778</v>
      </c>
      <c r="BS77" s="58">
        <f t="shared" ref="BS77" si="285">BS75-BS76</f>
        <v>340065.09109505778</v>
      </c>
      <c r="BT77" s="58">
        <f t="shared" ref="BT77" si="286">BT75-BT76</f>
        <v>356504.04109505774</v>
      </c>
      <c r="BU77" s="58">
        <f t="shared" ref="BU77" si="287">BU75-BU76</f>
        <v>356504.04109505774</v>
      </c>
      <c r="BV77" s="58">
        <f t="shared" ref="BV77" si="288">BV75-BV76</f>
        <v>356504.04109505774</v>
      </c>
      <c r="BW77" s="58">
        <f t="shared" ref="BW77" si="289">BW75-BW76</f>
        <v>356504.04109505774</v>
      </c>
      <c r="BX77" s="58">
        <f t="shared" ref="BX77" si="290">BX75-BX76</f>
        <v>356504.04109505774</v>
      </c>
      <c r="BY77" s="58">
        <f t="shared" ref="BY77" si="291">BY75-BY76</f>
        <v>356504.04109505774</v>
      </c>
      <c r="BZ77" s="58">
        <f t="shared" ref="BZ77" si="292">BZ75-BZ76</f>
        <v>356504.04109505774</v>
      </c>
      <c r="CA77" s="58">
        <f t="shared" ref="CA77" si="293">CA75-CA76</f>
        <v>356504.04109505774</v>
      </c>
      <c r="CB77" s="58">
        <f t="shared" ref="CB77" si="294">CB75-CB76</f>
        <v>356504.04109505774</v>
      </c>
      <c r="CC77" s="58">
        <f t="shared" ref="CC77" si="295">CC75-CC76</f>
        <v>356504.04109505774</v>
      </c>
      <c r="CD77" s="58">
        <f t="shared" ref="CD77" si="296">CD75-CD76</f>
        <v>356504.04109505774</v>
      </c>
      <c r="CE77" s="58">
        <f t="shared" ref="CE77" si="297">CE75-CE76</f>
        <v>356504.04109505774</v>
      </c>
      <c r="CF77" s="58">
        <f t="shared" ref="CF77" si="298">CF75-CF76</f>
        <v>372942.99109505757</v>
      </c>
      <c r="CG77" s="58">
        <f t="shared" ref="CG77" si="299">CG75-CG76</f>
        <v>372942.99109505757</v>
      </c>
      <c r="CH77" s="58">
        <f t="shared" ref="CH77" si="300">CH75-CH76</f>
        <v>372942.99109505757</v>
      </c>
      <c r="CI77" s="58">
        <f t="shared" ref="CI77" si="301">CI75-CI76</f>
        <v>372942.99109505757</v>
      </c>
      <c r="CJ77" s="58">
        <f t="shared" ref="CJ77" si="302">CJ75-CJ76</f>
        <v>372942.99109505757</v>
      </c>
      <c r="CK77" s="58">
        <f t="shared" ref="CK77" si="303">CK75-CK76</f>
        <v>372942.99109505757</v>
      </c>
      <c r="CL77" s="58">
        <f t="shared" ref="CL77" si="304">CL75-CL76</f>
        <v>372942.99109505757</v>
      </c>
      <c r="CM77" s="58">
        <f t="shared" ref="CM77" si="305">CM75-CM76</f>
        <v>372942.99109505757</v>
      </c>
      <c r="CN77" s="58">
        <f t="shared" ref="CN77" si="306">CN75-CN76</f>
        <v>372942.99109505757</v>
      </c>
      <c r="CO77" s="58">
        <f t="shared" ref="CO77" si="307">CO75-CO76</f>
        <v>372942.99109505757</v>
      </c>
      <c r="CP77" s="58">
        <f t="shared" ref="CP77" si="308">CP75-CP76</f>
        <v>372942.99109505757</v>
      </c>
      <c r="CQ77" s="58">
        <f t="shared" ref="CQ77" si="309">CQ75-CQ76</f>
        <v>372942.99109505757</v>
      </c>
      <c r="CR77" s="58">
        <f t="shared" ref="CR77" si="310">CR75-CR76</f>
        <v>90852238.246933132</v>
      </c>
      <c r="CS77" s="58">
        <f t="shared" ref="CS77" si="311">CS75-CS76</f>
        <v>0</v>
      </c>
      <c r="CT77" s="58">
        <f t="shared" ref="CT77" si="312">CT75-CT76</f>
        <v>0</v>
      </c>
      <c r="CU77" s="58">
        <f t="shared" ref="CU77" si="313">CU75-CU76</f>
        <v>0</v>
      </c>
      <c r="CV77" s="58">
        <f t="shared" ref="CV77" si="314">CV75-CV76</f>
        <v>0</v>
      </c>
      <c r="CW77" s="58">
        <f t="shared" ref="CW77" si="315">CW75-CW76</f>
        <v>0</v>
      </c>
      <c r="CX77" s="58">
        <f t="shared" ref="CX77" si="316">CX75-CX76</f>
        <v>0</v>
      </c>
      <c r="CY77" s="58">
        <f t="shared" ref="CY77" si="317">CY75-CY76</f>
        <v>0</v>
      </c>
      <c r="CZ77" s="58">
        <f t="shared" ref="CZ77" si="318">CZ75-CZ76</f>
        <v>0</v>
      </c>
      <c r="DA77" s="58">
        <f t="shared" ref="DA77" si="319">DA75-DA76</f>
        <v>0</v>
      </c>
      <c r="DB77" s="58">
        <f t="shared" ref="DB77" si="320">DB75-DB76</f>
        <v>0</v>
      </c>
      <c r="DC77" s="58">
        <f t="shared" ref="DC77" si="321">DC75-DC76</f>
        <v>0</v>
      </c>
      <c r="DD77" s="58">
        <f t="shared" ref="DD77" si="322">DD75-DD76</f>
        <v>0</v>
      </c>
      <c r="DE77" s="58">
        <f t="shared" ref="DE77" si="323">DE75-DE76</f>
        <v>0</v>
      </c>
      <c r="DF77" s="58">
        <f t="shared" ref="DF77" si="324">DF75-DF76</f>
        <v>0</v>
      </c>
      <c r="DG77" s="58">
        <f t="shared" ref="DG77" si="325">DG75-DG76</f>
        <v>0</v>
      </c>
      <c r="DH77" s="58">
        <f t="shared" ref="DH77" si="326">DH75-DH76</f>
        <v>0</v>
      </c>
      <c r="DI77" s="58">
        <f t="shared" ref="DI77" si="327">DI75-DI76</f>
        <v>0</v>
      </c>
      <c r="DJ77" s="58">
        <f t="shared" ref="DJ77" si="328">DJ75-DJ76</f>
        <v>0</v>
      </c>
      <c r="DK77" s="58">
        <f t="shared" ref="DK77" si="329">DK75-DK76</f>
        <v>0</v>
      </c>
      <c r="DL77" s="58">
        <f t="shared" ref="DL77" si="330">DL75-DL76</f>
        <v>0</v>
      </c>
      <c r="DM77" s="58">
        <f t="shared" ref="DM77" si="331">DM75-DM76</f>
        <v>0</v>
      </c>
      <c r="DN77" s="58">
        <f t="shared" ref="DN77" si="332">DN75-DN76</f>
        <v>0</v>
      </c>
      <c r="DO77" s="58">
        <f t="shared" ref="DO77" si="333">DO75-DO76</f>
        <v>0</v>
      </c>
      <c r="DP77" s="58">
        <f t="shared" ref="DP77" si="334">DP75-DP76</f>
        <v>0</v>
      </c>
      <c r="DQ77" s="58">
        <f t="shared" ref="DQ77" si="335">DQ75-DQ76</f>
        <v>0</v>
      </c>
      <c r="DR77" s="58">
        <f t="shared" ref="DR77" si="336">DR75-DR76</f>
        <v>0</v>
      </c>
      <c r="DS77" s="58">
        <f t="shared" ref="DS77" si="337">DS75-DS76</f>
        <v>0</v>
      </c>
      <c r="DT77" s="58">
        <f t="shared" ref="DT77" si="338">DT75-DT76</f>
        <v>0</v>
      </c>
      <c r="DU77" s="58">
        <f t="shared" ref="DU77" si="339">DU75-DU76</f>
        <v>0</v>
      </c>
      <c r="DV77" s="58">
        <f t="shared" ref="DV77" si="340">DV75-DV76</f>
        <v>0</v>
      </c>
      <c r="DW77" s="58">
        <f t="shared" ref="DW77" si="341">DW75-DW76</f>
        <v>0</v>
      </c>
      <c r="DX77" s="58">
        <f t="shared" ref="DX77" si="342">DX75-DX76</f>
        <v>0</v>
      </c>
      <c r="DY77" s="58">
        <f t="shared" ref="DY77" si="343">DY75-DY76</f>
        <v>0</v>
      </c>
      <c r="DZ77" s="58">
        <f t="shared" ref="DZ77" si="344">DZ75-DZ76</f>
        <v>0</v>
      </c>
      <c r="EA77" s="58">
        <f t="shared" ref="EA77" si="345">EA75-EA76</f>
        <v>0</v>
      </c>
      <c r="EB77" s="58">
        <f t="shared" ref="EB77" si="346">EB75-EB76</f>
        <v>0</v>
      </c>
      <c r="EC77" s="58">
        <f t="shared" ref="EC77" si="347">EC75-EC76</f>
        <v>0</v>
      </c>
      <c r="ED77" s="58">
        <f t="shared" ref="ED77" si="348">ED75-ED76</f>
        <v>0</v>
      </c>
      <c r="EE77" s="58">
        <f t="shared" ref="EE77" si="349">EE75-EE76</f>
        <v>0</v>
      </c>
      <c r="EF77" s="58">
        <f t="shared" ref="EF77" si="350">EF75-EF76</f>
        <v>0</v>
      </c>
      <c r="EG77" s="66"/>
    </row>
    <row r="78" spans="1:137" x14ac:dyDescent="0.25">
      <c r="K78" s="55"/>
      <c r="L78" s="58"/>
      <c r="M78" s="58" t="s">
        <v>100</v>
      </c>
      <c r="N78" s="66"/>
      <c r="O78" s="58"/>
      <c r="P78" s="58">
        <f t="shared" ref="P78:AU78" si="351">(P77&gt;0)*MIN(P77,O65+O66)</f>
        <v>0</v>
      </c>
      <c r="Q78" s="58">
        <f t="shared" si="351"/>
        <v>0</v>
      </c>
      <c r="R78" s="58">
        <f t="shared" si="351"/>
        <v>0</v>
      </c>
      <c r="S78" s="58">
        <f t="shared" si="351"/>
        <v>0</v>
      </c>
      <c r="T78" s="58">
        <f t="shared" si="351"/>
        <v>0</v>
      </c>
      <c r="U78" s="58">
        <f t="shared" si="351"/>
        <v>0</v>
      </c>
      <c r="V78" s="58">
        <f t="shared" si="351"/>
        <v>0</v>
      </c>
      <c r="W78" s="58">
        <f t="shared" si="351"/>
        <v>0</v>
      </c>
      <c r="X78" s="58">
        <f t="shared" si="351"/>
        <v>0</v>
      </c>
      <c r="Y78" s="58">
        <f t="shared" si="351"/>
        <v>0</v>
      </c>
      <c r="Z78" s="58">
        <f t="shared" si="351"/>
        <v>0</v>
      </c>
      <c r="AA78" s="58">
        <f t="shared" si="351"/>
        <v>0</v>
      </c>
      <c r="AB78" s="58">
        <f t="shared" si="351"/>
        <v>0</v>
      </c>
      <c r="AC78" s="58">
        <f t="shared" si="351"/>
        <v>0</v>
      </c>
      <c r="AD78" s="58">
        <f t="shared" si="351"/>
        <v>0</v>
      </c>
      <c r="AE78" s="58">
        <f t="shared" si="351"/>
        <v>0</v>
      </c>
      <c r="AF78" s="58">
        <f t="shared" si="351"/>
        <v>0</v>
      </c>
      <c r="AG78" s="58">
        <f t="shared" si="351"/>
        <v>0</v>
      </c>
      <c r="AH78" s="58">
        <f t="shared" si="351"/>
        <v>0</v>
      </c>
      <c r="AI78" s="58">
        <f t="shared" si="351"/>
        <v>0</v>
      </c>
      <c r="AJ78" s="58">
        <f t="shared" si="351"/>
        <v>9807344.5295956321</v>
      </c>
      <c r="AK78" s="58">
        <f t="shared" si="351"/>
        <v>0</v>
      </c>
      <c r="AL78" s="58">
        <f t="shared" si="351"/>
        <v>0</v>
      </c>
      <c r="AM78" s="58">
        <f t="shared" si="351"/>
        <v>0</v>
      </c>
      <c r="AN78" s="58">
        <f t="shared" si="351"/>
        <v>0</v>
      </c>
      <c r="AO78" s="58">
        <f t="shared" si="351"/>
        <v>0</v>
      </c>
      <c r="AP78" s="58">
        <f t="shared" si="351"/>
        <v>0</v>
      </c>
      <c r="AQ78" s="58">
        <f t="shared" si="351"/>
        <v>0</v>
      </c>
      <c r="AR78" s="58">
        <f t="shared" si="351"/>
        <v>0</v>
      </c>
      <c r="AS78" s="58">
        <f t="shared" si="351"/>
        <v>0</v>
      </c>
      <c r="AT78" s="58">
        <f t="shared" si="351"/>
        <v>0</v>
      </c>
      <c r="AU78" s="58">
        <f t="shared" si="351"/>
        <v>0</v>
      </c>
      <c r="AV78" s="58">
        <f t="shared" ref="AV78:CA78" si="352">(AV77&gt;0)*MIN(AV77,AU65+AU66)</f>
        <v>0</v>
      </c>
      <c r="AW78" s="58">
        <f t="shared" si="352"/>
        <v>0</v>
      </c>
      <c r="AX78" s="58">
        <f t="shared" si="352"/>
        <v>0</v>
      </c>
      <c r="AY78" s="58">
        <f t="shared" si="352"/>
        <v>0</v>
      </c>
      <c r="AZ78" s="58">
        <f t="shared" si="352"/>
        <v>0</v>
      </c>
      <c r="BA78" s="58">
        <f t="shared" si="352"/>
        <v>0</v>
      </c>
      <c r="BB78" s="58">
        <f t="shared" si="352"/>
        <v>0</v>
      </c>
      <c r="BC78" s="58">
        <f t="shared" si="352"/>
        <v>0</v>
      </c>
      <c r="BD78" s="58">
        <f t="shared" si="352"/>
        <v>0</v>
      </c>
      <c r="BE78" s="58">
        <f t="shared" si="352"/>
        <v>0</v>
      </c>
      <c r="BF78" s="58">
        <f t="shared" si="352"/>
        <v>0</v>
      </c>
      <c r="BG78" s="58">
        <f t="shared" si="352"/>
        <v>0</v>
      </c>
      <c r="BH78" s="58">
        <f t="shared" si="352"/>
        <v>0</v>
      </c>
      <c r="BI78" s="58">
        <f t="shared" si="352"/>
        <v>0</v>
      </c>
      <c r="BJ78" s="58">
        <f t="shared" si="352"/>
        <v>0</v>
      </c>
      <c r="BK78" s="58">
        <f t="shared" si="352"/>
        <v>0</v>
      </c>
      <c r="BL78" s="58">
        <f t="shared" si="352"/>
        <v>0</v>
      </c>
      <c r="BM78" s="58">
        <f t="shared" si="352"/>
        <v>0</v>
      </c>
      <c r="BN78" s="58">
        <f t="shared" si="352"/>
        <v>0</v>
      </c>
      <c r="BO78" s="58">
        <f t="shared" si="352"/>
        <v>0</v>
      </c>
      <c r="BP78" s="58">
        <f t="shared" si="352"/>
        <v>0</v>
      </c>
      <c r="BQ78" s="58">
        <f t="shared" si="352"/>
        <v>0</v>
      </c>
      <c r="BR78" s="58">
        <f t="shared" si="352"/>
        <v>0</v>
      </c>
      <c r="BS78" s="58">
        <f t="shared" si="352"/>
        <v>0</v>
      </c>
      <c r="BT78" s="58">
        <f t="shared" si="352"/>
        <v>0</v>
      </c>
      <c r="BU78" s="58">
        <f t="shared" si="352"/>
        <v>0</v>
      </c>
      <c r="BV78" s="58">
        <f t="shared" si="352"/>
        <v>0</v>
      </c>
      <c r="BW78" s="58">
        <f t="shared" si="352"/>
        <v>0</v>
      </c>
      <c r="BX78" s="58">
        <f t="shared" si="352"/>
        <v>0</v>
      </c>
      <c r="BY78" s="58">
        <f t="shared" si="352"/>
        <v>0</v>
      </c>
      <c r="BZ78" s="58">
        <f t="shared" si="352"/>
        <v>0</v>
      </c>
      <c r="CA78" s="58">
        <f t="shared" si="352"/>
        <v>0</v>
      </c>
      <c r="CB78" s="58">
        <f t="shared" ref="CB78:DG78" si="353">(CB77&gt;0)*MIN(CB77,CA65+CA66)</f>
        <v>0</v>
      </c>
      <c r="CC78" s="58">
        <f t="shared" si="353"/>
        <v>0</v>
      </c>
      <c r="CD78" s="58">
        <f t="shared" si="353"/>
        <v>0</v>
      </c>
      <c r="CE78" s="58">
        <f t="shared" si="353"/>
        <v>0</v>
      </c>
      <c r="CF78" s="58">
        <f t="shared" si="353"/>
        <v>0</v>
      </c>
      <c r="CG78" s="58">
        <f t="shared" si="353"/>
        <v>0</v>
      </c>
      <c r="CH78" s="58">
        <f t="shared" si="353"/>
        <v>0</v>
      </c>
      <c r="CI78" s="58">
        <f t="shared" si="353"/>
        <v>0</v>
      </c>
      <c r="CJ78" s="58">
        <f t="shared" si="353"/>
        <v>0</v>
      </c>
      <c r="CK78" s="58">
        <f t="shared" si="353"/>
        <v>0</v>
      </c>
      <c r="CL78" s="58">
        <f t="shared" si="353"/>
        <v>0</v>
      </c>
      <c r="CM78" s="58">
        <f t="shared" si="353"/>
        <v>0</v>
      </c>
      <c r="CN78" s="58">
        <f t="shared" si="353"/>
        <v>0</v>
      </c>
      <c r="CO78" s="58">
        <f t="shared" si="353"/>
        <v>0</v>
      </c>
      <c r="CP78" s="58">
        <f t="shared" si="353"/>
        <v>0</v>
      </c>
      <c r="CQ78" s="58">
        <f t="shared" si="353"/>
        <v>0</v>
      </c>
      <c r="CR78" s="58">
        <f t="shared" si="353"/>
        <v>0</v>
      </c>
      <c r="CS78" s="58">
        <f t="shared" si="353"/>
        <v>0</v>
      </c>
      <c r="CT78" s="58">
        <f t="shared" si="353"/>
        <v>0</v>
      </c>
      <c r="CU78" s="58">
        <f t="shared" si="353"/>
        <v>0</v>
      </c>
      <c r="CV78" s="58">
        <f t="shared" si="353"/>
        <v>0</v>
      </c>
      <c r="CW78" s="58">
        <f t="shared" si="353"/>
        <v>0</v>
      </c>
      <c r="CX78" s="58">
        <f t="shared" si="353"/>
        <v>0</v>
      </c>
      <c r="CY78" s="58">
        <f t="shared" si="353"/>
        <v>0</v>
      </c>
      <c r="CZ78" s="58">
        <f t="shared" si="353"/>
        <v>0</v>
      </c>
      <c r="DA78" s="58">
        <f t="shared" si="353"/>
        <v>0</v>
      </c>
      <c r="DB78" s="58">
        <f t="shared" si="353"/>
        <v>0</v>
      </c>
      <c r="DC78" s="58">
        <f t="shared" si="353"/>
        <v>0</v>
      </c>
      <c r="DD78" s="58">
        <f t="shared" si="353"/>
        <v>0</v>
      </c>
      <c r="DE78" s="58">
        <f t="shared" si="353"/>
        <v>0</v>
      </c>
      <c r="DF78" s="58">
        <f t="shared" si="353"/>
        <v>0</v>
      </c>
      <c r="DG78" s="58">
        <f t="shared" si="353"/>
        <v>0</v>
      </c>
      <c r="DH78" s="58">
        <f t="shared" ref="DH78:EF78" si="354">(DH77&gt;0)*MIN(DH77,DG65+DG66)</f>
        <v>0</v>
      </c>
      <c r="DI78" s="58">
        <f t="shared" si="354"/>
        <v>0</v>
      </c>
      <c r="DJ78" s="58">
        <f t="shared" si="354"/>
        <v>0</v>
      </c>
      <c r="DK78" s="58">
        <f t="shared" si="354"/>
        <v>0</v>
      </c>
      <c r="DL78" s="58">
        <f t="shared" si="354"/>
        <v>0</v>
      </c>
      <c r="DM78" s="58">
        <f t="shared" si="354"/>
        <v>0</v>
      </c>
      <c r="DN78" s="58">
        <f t="shared" si="354"/>
        <v>0</v>
      </c>
      <c r="DO78" s="58">
        <f t="shared" si="354"/>
        <v>0</v>
      </c>
      <c r="DP78" s="58">
        <f t="shared" si="354"/>
        <v>0</v>
      </c>
      <c r="DQ78" s="58">
        <f t="shared" si="354"/>
        <v>0</v>
      </c>
      <c r="DR78" s="58">
        <f t="shared" si="354"/>
        <v>0</v>
      </c>
      <c r="DS78" s="58">
        <f t="shared" si="354"/>
        <v>0</v>
      </c>
      <c r="DT78" s="58">
        <f t="shared" si="354"/>
        <v>0</v>
      </c>
      <c r="DU78" s="58">
        <f t="shared" si="354"/>
        <v>0</v>
      </c>
      <c r="DV78" s="58">
        <f t="shared" si="354"/>
        <v>0</v>
      </c>
      <c r="DW78" s="58">
        <f t="shared" si="354"/>
        <v>0</v>
      </c>
      <c r="DX78" s="58">
        <f t="shared" si="354"/>
        <v>0</v>
      </c>
      <c r="DY78" s="58">
        <f t="shared" si="354"/>
        <v>0</v>
      </c>
      <c r="DZ78" s="58">
        <f t="shared" si="354"/>
        <v>0</v>
      </c>
      <c r="EA78" s="58">
        <f t="shared" si="354"/>
        <v>0</v>
      </c>
      <c r="EB78" s="58">
        <f t="shared" si="354"/>
        <v>0</v>
      </c>
      <c r="EC78" s="58">
        <f t="shared" si="354"/>
        <v>0</v>
      </c>
      <c r="ED78" s="58">
        <f t="shared" si="354"/>
        <v>0</v>
      </c>
      <c r="EE78" s="58">
        <f t="shared" si="354"/>
        <v>0</v>
      </c>
      <c r="EF78" s="58">
        <f t="shared" si="354"/>
        <v>0</v>
      </c>
      <c r="EG78" s="66"/>
    </row>
    <row r="79" spans="1:137" x14ac:dyDescent="0.25">
      <c r="K79" s="55"/>
      <c r="L79" s="58"/>
      <c r="M79" s="58" t="s">
        <v>98</v>
      </c>
      <c r="N79" s="66"/>
      <c r="O79" s="58"/>
      <c r="P79" s="58">
        <f>P77-P78</f>
        <v>0</v>
      </c>
      <c r="Q79" s="58">
        <f>Q77-Q78</f>
        <v>0</v>
      </c>
      <c r="R79" s="58">
        <f t="shared" ref="R79:CC79" si="355">R77-R78</f>
        <v>0</v>
      </c>
      <c r="S79" s="58">
        <f t="shared" si="355"/>
        <v>0</v>
      </c>
      <c r="T79" s="58">
        <f t="shared" si="355"/>
        <v>0</v>
      </c>
      <c r="U79" s="58">
        <f t="shared" si="355"/>
        <v>0</v>
      </c>
      <c r="V79" s="58">
        <f t="shared" si="355"/>
        <v>0</v>
      </c>
      <c r="W79" s="58">
        <f t="shared" si="355"/>
        <v>0</v>
      </c>
      <c r="X79" s="58">
        <f t="shared" si="355"/>
        <v>0</v>
      </c>
      <c r="Y79" s="58">
        <f t="shared" si="355"/>
        <v>0</v>
      </c>
      <c r="Z79" s="58">
        <f t="shared" si="355"/>
        <v>0</v>
      </c>
      <c r="AA79" s="58">
        <f t="shared" si="355"/>
        <v>0</v>
      </c>
      <c r="AB79" s="58">
        <f t="shared" si="355"/>
        <v>0</v>
      </c>
      <c r="AC79" s="58">
        <f t="shared" si="355"/>
        <v>0</v>
      </c>
      <c r="AD79" s="58">
        <f t="shared" si="355"/>
        <v>0</v>
      </c>
      <c r="AE79" s="58">
        <f t="shared" si="355"/>
        <v>0</v>
      </c>
      <c r="AF79" s="58">
        <f t="shared" si="355"/>
        <v>0</v>
      </c>
      <c r="AG79" s="58">
        <f t="shared" si="355"/>
        <v>0</v>
      </c>
      <c r="AH79" s="58">
        <f t="shared" si="355"/>
        <v>0</v>
      </c>
      <c r="AI79" s="58">
        <f t="shared" si="355"/>
        <v>0</v>
      </c>
      <c r="AJ79" s="58">
        <f t="shared" si="355"/>
        <v>18159696.281970318</v>
      </c>
      <c r="AK79" s="58">
        <f t="shared" si="355"/>
        <v>307187.19109505764</v>
      </c>
      <c r="AL79" s="58">
        <f t="shared" si="355"/>
        <v>307187.19109505764</v>
      </c>
      <c r="AM79" s="58">
        <f t="shared" si="355"/>
        <v>307187.19109505764</v>
      </c>
      <c r="AN79" s="58">
        <f t="shared" si="355"/>
        <v>307187.19109505764</v>
      </c>
      <c r="AO79" s="58">
        <f t="shared" si="355"/>
        <v>307187.19109505764</v>
      </c>
      <c r="AP79" s="58">
        <f t="shared" si="355"/>
        <v>307187.19109505764</v>
      </c>
      <c r="AQ79" s="58">
        <f t="shared" si="355"/>
        <v>307187.19109505764</v>
      </c>
      <c r="AR79" s="58">
        <f t="shared" si="355"/>
        <v>307187.19109505764</v>
      </c>
      <c r="AS79" s="58">
        <f t="shared" si="355"/>
        <v>307187.19109505764</v>
      </c>
      <c r="AT79" s="58">
        <f t="shared" si="355"/>
        <v>307187.19109505764</v>
      </c>
      <c r="AU79" s="58">
        <f t="shared" si="355"/>
        <v>307187.19109505764</v>
      </c>
      <c r="AV79" s="58">
        <f t="shared" si="355"/>
        <v>323626.14109505771</v>
      </c>
      <c r="AW79" s="58">
        <f t="shared" si="355"/>
        <v>323626.14109505771</v>
      </c>
      <c r="AX79" s="58">
        <f t="shared" si="355"/>
        <v>323626.14109505771</v>
      </c>
      <c r="AY79" s="58">
        <f t="shared" si="355"/>
        <v>323626.14109505771</v>
      </c>
      <c r="AZ79" s="58">
        <f t="shared" si="355"/>
        <v>323626.14109505771</v>
      </c>
      <c r="BA79" s="58">
        <f t="shared" si="355"/>
        <v>323626.14109505771</v>
      </c>
      <c r="BB79" s="58">
        <f t="shared" si="355"/>
        <v>323626.14109505771</v>
      </c>
      <c r="BC79" s="58">
        <f t="shared" si="355"/>
        <v>323626.14109505771</v>
      </c>
      <c r="BD79" s="58">
        <f t="shared" si="355"/>
        <v>323626.14109505771</v>
      </c>
      <c r="BE79" s="58">
        <f t="shared" si="355"/>
        <v>323626.14109505771</v>
      </c>
      <c r="BF79" s="58">
        <f t="shared" si="355"/>
        <v>323626.14109505771</v>
      </c>
      <c r="BG79" s="58">
        <f t="shared" si="355"/>
        <v>323626.14109505771</v>
      </c>
      <c r="BH79" s="58">
        <f t="shared" si="355"/>
        <v>340065.09109505778</v>
      </c>
      <c r="BI79" s="58">
        <f t="shared" si="355"/>
        <v>340065.09109505778</v>
      </c>
      <c r="BJ79" s="58">
        <f t="shared" si="355"/>
        <v>340065.09109505778</v>
      </c>
      <c r="BK79" s="58">
        <f t="shared" si="355"/>
        <v>340065.09109505778</v>
      </c>
      <c r="BL79" s="58">
        <f t="shared" si="355"/>
        <v>340065.09109505778</v>
      </c>
      <c r="BM79" s="58">
        <f t="shared" si="355"/>
        <v>340065.09109505778</v>
      </c>
      <c r="BN79" s="58">
        <f t="shared" si="355"/>
        <v>340065.09109505778</v>
      </c>
      <c r="BO79" s="58">
        <f t="shared" si="355"/>
        <v>340065.09109505778</v>
      </c>
      <c r="BP79" s="58">
        <f t="shared" si="355"/>
        <v>340065.09109505778</v>
      </c>
      <c r="BQ79" s="58">
        <f t="shared" si="355"/>
        <v>340065.09109505778</v>
      </c>
      <c r="BR79" s="58">
        <f t="shared" si="355"/>
        <v>340065.09109505778</v>
      </c>
      <c r="BS79" s="58">
        <f t="shared" si="355"/>
        <v>340065.09109505778</v>
      </c>
      <c r="BT79" s="58">
        <f t="shared" si="355"/>
        <v>356504.04109505774</v>
      </c>
      <c r="BU79" s="58">
        <f t="shared" si="355"/>
        <v>356504.04109505774</v>
      </c>
      <c r="BV79" s="58">
        <f t="shared" si="355"/>
        <v>356504.04109505774</v>
      </c>
      <c r="BW79" s="58">
        <f t="shared" si="355"/>
        <v>356504.04109505774</v>
      </c>
      <c r="BX79" s="58">
        <f t="shared" si="355"/>
        <v>356504.04109505774</v>
      </c>
      <c r="BY79" s="58">
        <f t="shared" si="355"/>
        <v>356504.04109505774</v>
      </c>
      <c r="BZ79" s="58">
        <f t="shared" si="355"/>
        <v>356504.04109505774</v>
      </c>
      <c r="CA79" s="58">
        <f t="shared" si="355"/>
        <v>356504.04109505774</v>
      </c>
      <c r="CB79" s="58">
        <f t="shared" si="355"/>
        <v>356504.04109505774</v>
      </c>
      <c r="CC79" s="58">
        <f t="shared" si="355"/>
        <v>356504.04109505774</v>
      </c>
      <c r="CD79" s="58">
        <f t="shared" ref="CD79:EF79" si="356">CD77-CD78</f>
        <v>356504.04109505774</v>
      </c>
      <c r="CE79" s="58">
        <f t="shared" si="356"/>
        <v>356504.04109505774</v>
      </c>
      <c r="CF79" s="58">
        <f t="shared" si="356"/>
        <v>372942.99109505757</v>
      </c>
      <c r="CG79" s="58">
        <f t="shared" si="356"/>
        <v>372942.99109505757</v>
      </c>
      <c r="CH79" s="58">
        <f t="shared" si="356"/>
        <v>372942.99109505757</v>
      </c>
      <c r="CI79" s="58">
        <f t="shared" si="356"/>
        <v>372942.99109505757</v>
      </c>
      <c r="CJ79" s="58">
        <f t="shared" si="356"/>
        <v>372942.99109505757</v>
      </c>
      <c r="CK79" s="58">
        <f t="shared" si="356"/>
        <v>372942.99109505757</v>
      </c>
      <c r="CL79" s="58">
        <f t="shared" si="356"/>
        <v>372942.99109505757</v>
      </c>
      <c r="CM79" s="58">
        <f t="shared" si="356"/>
        <v>372942.99109505757</v>
      </c>
      <c r="CN79" s="58">
        <f t="shared" si="356"/>
        <v>372942.99109505757</v>
      </c>
      <c r="CO79" s="58">
        <f t="shared" si="356"/>
        <v>372942.99109505757</v>
      </c>
      <c r="CP79" s="58">
        <f t="shared" si="356"/>
        <v>372942.99109505757</v>
      </c>
      <c r="CQ79" s="58">
        <f t="shared" si="356"/>
        <v>372942.99109505757</v>
      </c>
      <c r="CR79" s="58">
        <f t="shared" si="356"/>
        <v>90852238.246933132</v>
      </c>
      <c r="CS79" s="58">
        <f t="shared" si="356"/>
        <v>0</v>
      </c>
      <c r="CT79" s="58">
        <f t="shared" si="356"/>
        <v>0</v>
      </c>
      <c r="CU79" s="58">
        <f t="shared" si="356"/>
        <v>0</v>
      </c>
      <c r="CV79" s="58">
        <f t="shared" si="356"/>
        <v>0</v>
      </c>
      <c r="CW79" s="58">
        <f t="shared" si="356"/>
        <v>0</v>
      </c>
      <c r="CX79" s="58">
        <f t="shared" si="356"/>
        <v>0</v>
      </c>
      <c r="CY79" s="58">
        <f t="shared" si="356"/>
        <v>0</v>
      </c>
      <c r="CZ79" s="58">
        <f t="shared" si="356"/>
        <v>0</v>
      </c>
      <c r="DA79" s="58">
        <f t="shared" si="356"/>
        <v>0</v>
      </c>
      <c r="DB79" s="58">
        <f t="shared" si="356"/>
        <v>0</v>
      </c>
      <c r="DC79" s="58">
        <f t="shared" si="356"/>
        <v>0</v>
      </c>
      <c r="DD79" s="58">
        <f t="shared" si="356"/>
        <v>0</v>
      </c>
      <c r="DE79" s="58">
        <f t="shared" si="356"/>
        <v>0</v>
      </c>
      <c r="DF79" s="58">
        <f t="shared" si="356"/>
        <v>0</v>
      </c>
      <c r="DG79" s="58">
        <f t="shared" si="356"/>
        <v>0</v>
      </c>
      <c r="DH79" s="58">
        <f t="shared" si="356"/>
        <v>0</v>
      </c>
      <c r="DI79" s="58">
        <f t="shared" si="356"/>
        <v>0</v>
      </c>
      <c r="DJ79" s="58">
        <f t="shared" si="356"/>
        <v>0</v>
      </c>
      <c r="DK79" s="58">
        <f t="shared" si="356"/>
        <v>0</v>
      </c>
      <c r="DL79" s="58">
        <f t="shared" si="356"/>
        <v>0</v>
      </c>
      <c r="DM79" s="58">
        <f t="shared" si="356"/>
        <v>0</v>
      </c>
      <c r="DN79" s="58">
        <f t="shared" si="356"/>
        <v>0</v>
      </c>
      <c r="DO79" s="58">
        <f t="shared" si="356"/>
        <v>0</v>
      </c>
      <c r="DP79" s="58">
        <f t="shared" si="356"/>
        <v>0</v>
      </c>
      <c r="DQ79" s="58">
        <f t="shared" si="356"/>
        <v>0</v>
      </c>
      <c r="DR79" s="58">
        <f t="shared" si="356"/>
        <v>0</v>
      </c>
      <c r="DS79" s="58">
        <f t="shared" si="356"/>
        <v>0</v>
      </c>
      <c r="DT79" s="58">
        <f t="shared" si="356"/>
        <v>0</v>
      </c>
      <c r="DU79" s="58">
        <f t="shared" si="356"/>
        <v>0</v>
      </c>
      <c r="DV79" s="58">
        <f t="shared" si="356"/>
        <v>0</v>
      </c>
      <c r="DW79" s="58">
        <f t="shared" si="356"/>
        <v>0</v>
      </c>
      <c r="DX79" s="58">
        <f t="shared" si="356"/>
        <v>0</v>
      </c>
      <c r="DY79" s="58">
        <f t="shared" si="356"/>
        <v>0</v>
      </c>
      <c r="DZ79" s="58">
        <f t="shared" si="356"/>
        <v>0</v>
      </c>
      <c r="EA79" s="58">
        <f t="shared" si="356"/>
        <v>0</v>
      </c>
      <c r="EB79" s="58">
        <f t="shared" si="356"/>
        <v>0</v>
      </c>
      <c r="EC79" s="58">
        <f t="shared" si="356"/>
        <v>0</v>
      </c>
      <c r="ED79" s="58">
        <f t="shared" si="356"/>
        <v>0</v>
      </c>
      <c r="EE79" s="58">
        <f t="shared" si="356"/>
        <v>0</v>
      </c>
      <c r="EF79" s="58">
        <f t="shared" si="356"/>
        <v>0</v>
      </c>
      <c r="EG79" s="66"/>
    </row>
    <row r="80" spans="1:137" x14ac:dyDescent="0.25">
      <c r="K80" s="55"/>
      <c r="L80" s="58"/>
      <c r="M80" s="58" t="s">
        <v>99</v>
      </c>
      <c r="N80" s="66"/>
      <c r="O80" s="58"/>
      <c r="P80" s="58">
        <f t="shared" ref="P80:AU80" si="357">(P79&gt;0)*MIN(P79,O58+O59)</f>
        <v>0</v>
      </c>
      <c r="Q80" s="58">
        <f t="shared" si="357"/>
        <v>0</v>
      </c>
      <c r="R80" s="58">
        <f t="shared" si="357"/>
        <v>0</v>
      </c>
      <c r="S80" s="58">
        <f t="shared" si="357"/>
        <v>0</v>
      </c>
      <c r="T80" s="58">
        <f t="shared" si="357"/>
        <v>0</v>
      </c>
      <c r="U80" s="58">
        <f t="shared" si="357"/>
        <v>0</v>
      </c>
      <c r="V80" s="58">
        <f t="shared" si="357"/>
        <v>0</v>
      </c>
      <c r="W80" s="58">
        <f t="shared" si="357"/>
        <v>0</v>
      </c>
      <c r="X80" s="58">
        <f t="shared" si="357"/>
        <v>0</v>
      </c>
      <c r="Y80" s="58">
        <f t="shared" si="357"/>
        <v>0</v>
      </c>
      <c r="Z80" s="58">
        <f t="shared" si="357"/>
        <v>0</v>
      </c>
      <c r="AA80" s="58">
        <f t="shared" si="357"/>
        <v>0</v>
      </c>
      <c r="AB80" s="58">
        <f t="shared" si="357"/>
        <v>0</v>
      </c>
      <c r="AC80" s="58">
        <f t="shared" si="357"/>
        <v>0</v>
      </c>
      <c r="AD80" s="58">
        <f t="shared" si="357"/>
        <v>0</v>
      </c>
      <c r="AE80" s="58">
        <f t="shared" si="357"/>
        <v>0</v>
      </c>
      <c r="AF80" s="58">
        <f t="shared" si="357"/>
        <v>0</v>
      </c>
      <c r="AG80" s="58">
        <f t="shared" si="357"/>
        <v>0</v>
      </c>
      <c r="AH80" s="58">
        <f t="shared" si="357"/>
        <v>0</v>
      </c>
      <c r="AI80" s="58">
        <f t="shared" si="357"/>
        <v>0</v>
      </c>
      <c r="AJ80" s="58">
        <f t="shared" si="357"/>
        <v>3388000.0000000028</v>
      </c>
      <c r="AK80" s="58">
        <f t="shared" si="357"/>
        <v>0</v>
      </c>
      <c r="AL80" s="58">
        <f t="shared" si="357"/>
        <v>0</v>
      </c>
      <c r="AM80" s="58">
        <f t="shared" si="357"/>
        <v>0</v>
      </c>
      <c r="AN80" s="58">
        <f t="shared" si="357"/>
        <v>0</v>
      </c>
      <c r="AO80" s="58">
        <f t="shared" si="357"/>
        <v>0</v>
      </c>
      <c r="AP80" s="58">
        <f t="shared" si="357"/>
        <v>0</v>
      </c>
      <c r="AQ80" s="58">
        <f t="shared" si="357"/>
        <v>0</v>
      </c>
      <c r="AR80" s="58">
        <f t="shared" si="357"/>
        <v>0</v>
      </c>
      <c r="AS80" s="58">
        <f t="shared" si="357"/>
        <v>0</v>
      </c>
      <c r="AT80" s="58">
        <f t="shared" si="357"/>
        <v>0</v>
      </c>
      <c r="AU80" s="58">
        <f t="shared" si="357"/>
        <v>0</v>
      </c>
      <c r="AV80" s="58">
        <f t="shared" ref="AV80:CA80" si="358">(AV79&gt;0)*MIN(AV79,AU58+AU59)</f>
        <v>0</v>
      </c>
      <c r="AW80" s="58">
        <f t="shared" si="358"/>
        <v>0</v>
      </c>
      <c r="AX80" s="58">
        <f t="shared" si="358"/>
        <v>0</v>
      </c>
      <c r="AY80" s="58">
        <f t="shared" si="358"/>
        <v>0</v>
      </c>
      <c r="AZ80" s="58">
        <f t="shared" si="358"/>
        <v>0</v>
      </c>
      <c r="BA80" s="58">
        <f t="shared" si="358"/>
        <v>0</v>
      </c>
      <c r="BB80" s="58">
        <f t="shared" si="358"/>
        <v>0</v>
      </c>
      <c r="BC80" s="58">
        <f t="shared" si="358"/>
        <v>0</v>
      </c>
      <c r="BD80" s="58">
        <f t="shared" si="358"/>
        <v>0</v>
      </c>
      <c r="BE80" s="58">
        <f t="shared" si="358"/>
        <v>0</v>
      </c>
      <c r="BF80" s="58">
        <f t="shared" si="358"/>
        <v>0</v>
      </c>
      <c r="BG80" s="58">
        <f t="shared" si="358"/>
        <v>0</v>
      </c>
      <c r="BH80" s="58">
        <f t="shared" si="358"/>
        <v>0</v>
      </c>
      <c r="BI80" s="58">
        <f t="shared" si="358"/>
        <v>0</v>
      </c>
      <c r="BJ80" s="58">
        <f t="shared" si="358"/>
        <v>0</v>
      </c>
      <c r="BK80" s="58">
        <f t="shared" si="358"/>
        <v>0</v>
      </c>
      <c r="BL80" s="58">
        <f t="shared" si="358"/>
        <v>0</v>
      </c>
      <c r="BM80" s="58">
        <f t="shared" si="358"/>
        <v>0</v>
      </c>
      <c r="BN80" s="58">
        <f t="shared" si="358"/>
        <v>0</v>
      </c>
      <c r="BO80" s="58">
        <f t="shared" si="358"/>
        <v>0</v>
      </c>
      <c r="BP80" s="58">
        <f t="shared" si="358"/>
        <v>0</v>
      </c>
      <c r="BQ80" s="58">
        <f t="shared" si="358"/>
        <v>0</v>
      </c>
      <c r="BR80" s="58">
        <f t="shared" si="358"/>
        <v>0</v>
      </c>
      <c r="BS80" s="58">
        <f t="shared" si="358"/>
        <v>0</v>
      </c>
      <c r="BT80" s="58">
        <f t="shared" si="358"/>
        <v>0</v>
      </c>
      <c r="BU80" s="58">
        <f t="shared" si="358"/>
        <v>0</v>
      </c>
      <c r="BV80" s="58">
        <f t="shared" si="358"/>
        <v>0</v>
      </c>
      <c r="BW80" s="58">
        <f t="shared" si="358"/>
        <v>0</v>
      </c>
      <c r="BX80" s="58">
        <f t="shared" si="358"/>
        <v>0</v>
      </c>
      <c r="BY80" s="58">
        <f t="shared" si="358"/>
        <v>0</v>
      </c>
      <c r="BZ80" s="58">
        <f t="shared" si="358"/>
        <v>0</v>
      </c>
      <c r="CA80" s="58">
        <f t="shared" si="358"/>
        <v>0</v>
      </c>
      <c r="CB80" s="58">
        <f t="shared" ref="CB80:DG80" si="359">(CB79&gt;0)*MIN(CB79,CA58+CA59)</f>
        <v>0</v>
      </c>
      <c r="CC80" s="58">
        <f t="shared" si="359"/>
        <v>0</v>
      </c>
      <c r="CD80" s="58">
        <f t="shared" si="359"/>
        <v>0</v>
      </c>
      <c r="CE80" s="58">
        <f t="shared" si="359"/>
        <v>0</v>
      </c>
      <c r="CF80" s="58">
        <f t="shared" si="359"/>
        <v>0</v>
      </c>
      <c r="CG80" s="58">
        <f t="shared" si="359"/>
        <v>0</v>
      </c>
      <c r="CH80" s="58">
        <f t="shared" si="359"/>
        <v>0</v>
      </c>
      <c r="CI80" s="58">
        <f t="shared" si="359"/>
        <v>0</v>
      </c>
      <c r="CJ80" s="58">
        <f t="shared" si="359"/>
        <v>0</v>
      </c>
      <c r="CK80" s="58">
        <f t="shared" si="359"/>
        <v>0</v>
      </c>
      <c r="CL80" s="58">
        <f t="shared" si="359"/>
        <v>0</v>
      </c>
      <c r="CM80" s="58">
        <f t="shared" si="359"/>
        <v>0</v>
      </c>
      <c r="CN80" s="58">
        <f t="shared" si="359"/>
        <v>0</v>
      </c>
      <c r="CO80" s="58">
        <f t="shared" si="359"/>
        <v>0</v>
      </c>
      <c r="CP80" s="58">
        <f t="shared" si="359"/>
        <v>0</v>
      </c>
      <c r="CQ80" s="58">
        <f t="shared" si="359"/>
        <v>0</v>
      </c>
      <c r="CR80" s="58">
        <f t="shared" si="359"/>
        <v>0</v>
      </c>
      <c r="CS80" s="58">
        <f t="shared" si="359"/>
        <v>0</v>
      </c>
      <c r="CT80" s="58">
        <f t="shared" si="359"/>
        <v>0</v>
      </c>
      <c r="CU80" s="58">
        <f t="shared" si="359"/>
        <v>0</v>
      </c>
      <c r="CV80" s="58">
        <f t="shared" si="359"/>
        <v>0</v>
      </c>
      <c r="CW80" s="58">
        <f t="shared" si="359"/>
        <v>0</v>
      </c>
      <c r="CX80" s="58">
        <f t="shared" si="359"/>
        <v>0</v>
      </c>
      <c r="CY80" s="58">
        <f t="shared" si="359"/>
        <v>0</v>
      </c>
      <c r="CZ80" s="58">
        <f t="shared" si="359"/>
        <v>0</v>
      </c>
      <c r="DA80" s="58">
        <f t="shared" si="359"/>
        <v>0</v>
      </c>
      <c r="DB80" s="58">
        <f t="shared" si="359"/>
        <v>0</v>
      </c>
      <c r="DC80" s="58">
        <f t="shared" si="359"/>
        <v>0</v>
      </c>
      <c r="DD80" s="58">
        <f t="shared" si="359"/>
        <v>0</v>
      </c>
      <c r="DE80" s="58">
        <f t="shared" si="359"/>
        <v>0</v>
      </c>
      <c r="DF80" s="58">
        <f t="shared" si="359"/>
        <v>0</v>
      </c>
      <c r="DG80" s="58">
        <f t="shared" si="359"/>
        <v>0</v>
      </c>
      <c r="DH80" s="58">
        <f t="shared" ref="DH80:EF80" si="360">(DH79&gt;0)*MIN(DH79,DG58+DG59)</f>
        <v>0</v>
      </c>
      <c r="DI80" s="58">
        <f t="shared" si="360"/>
        <v>0</v>
      </c>
      <c r="DJ80" s="58">
        <f t="shared" si="360"/>
        <v>0</v>
      </c>
      <c r="DK80" s="58">
        <f t="shared" si="360"/>
        <v>0</v>
      </c>
      <c r="DL80" s="58">
        <f t="shared" si="360"/>
        <v>0</v>
      </c>
      <c r="DM80" s="58">
        <f t="shared" si="360"/>
        <v>0</v>
      </c>
      <c r="DN80" s="58">
        <f t="shared" si="360"/>
        <v>0</v>
      </c>
      <c r="DO80" s="58">
        <f t="shared" si="360"/>
        <v>0</v>
      </c>
      <c r="DP80" s="58">
        <f t="shared" si="360"/>
        <v>0</v>
      </c>
      <c r="DQ80" s="58">
        <f t="shared" si="360"/>
        <v>0</v>
      </c>
      <c r="DR80" s="58">
        <f t="shared" si="360"/>
        <v>0</v>
      </c>
      <c r="DS80" s="58">
        <f t="shared" si="360"/>
        <v>0</v>
      </c>
      <c r="DT80" s="58">
        <f t="shared" si="360"/>
        <v>0</v>
      </c>
      <c r="DU80" s="58">
        <f t="shared" si="360"/>
        <v>0</v>
      </c>
      <c r="DV80" s="58">
        <f t="shared" si="360"/>
        <v>0</v>
      </c>
      <c r="DW80" s="58">
        <f t="shared" si="360"/>
        <v>0</v>
      </c>
      <c r="DX80" s="58">
        <f t="shared" si="360"/>
        <v>0</v>
      </c>
      <c r="DY80" s="58">
        <f t="shared" si="360"/>
        <v>0</v>
      </c>
      <c r="DZ80" s="58">
        <f t="shared" si="360"/>
        <v>0</v>
      </c>
      <c r="EA80" s="58">
        <f t="shared" si="360"/>
        <v>0</v>
      </c>
      <c r="EB80" s="58">
        <f t="shared" si="360"/>
        <v>0</v>
      </c>
      <c r="EC80" s="58">
        <f t="shared" si="360"/>
        <v>0</v>
      </c>
      <c r="ED80" s="58">
        <f t="shared" si="360"/>
        <v>0</v>
      </c>
      <c r="EE80" s="58">
        <f t="shared" si="360"/>
        <v>0</v>
      </c>
      <c r="EF80" s="58">
        <f t="shared" si="360"/>
        <v>0</v>
      </c>
      <c r="EG80" s="66"/>
    </row>
    <row r="81" spans="11:137" x14ac:dyDescent="0.25">
      <c r="K81" s="55"/>
      <c r="L81" s="2"/>
      <c r="M81" s="2"/>
      <c r="N81" s="10"/>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10"/>
    </row>
    <row r="82" spans="11:137" x14ac:dyDescent="0.25">
      <c r="K82" s="69"/>
      <c r="L82" s="70"/>
      <c r="M82" s="39" t="s">
        <v>70</v>
      </c>
      <c r="N82" s="40">
        <f>N43-N59-N66-N73</f>
        <v>87270652.803511873</v>
      </c>
      <c r="O82" s="39"/>
      <c r="P82" s="39">
        <f t="shared" ref="P82:AU82" si="361">P43+P56+P63+P70-P76-P78-P80</f>
        <v>-26350000</v>
      </c>
      <c r="Q82" s="39">
        <f t="shared" si="361"/>
        <v>0</v>
      </c>
      <c r="R82" s="39">
        <f t="shared" si="361"/>
        <v>-150475.44644348379</v>
      </c>
      <c r="S82" s="39">
        <f t="shared" si="361"/>
        <v>-363069.57149367203</v>
      </c>
      <c r="T82" s="39">
        <f t="shared" si="361"/>
        <v>-784674.06077201292</v>
      </c>
      <c r="U82" s="39">
        <f t="shared" si="361"/>
        <v>-1519034.4127679961</v>
      </c>
      <c r="V82" s="39">
        <f t="shared" si="361"/>
        <v>-2634073.9433723707</v>
      </c>
      <c r="W82" s="39">
        <f t="shared" si="361"/>
        <v>-4091410.042163156</v>
      </c>
      <c r="X82" s="39">
        <f t="shared" si="361"/>
        <v>-2557262.522987308</v>
      </c>
      <c r="Y82" s="39">
        <f t="shared" si="361"/>
        <v>0</v>
      </c>
      <c r="Z82" s="39">
        <f t="shared" si="361"/>
        <v>0</v>
      </c>
      <c r="AA82" s="39">
        <f t="shared" si="361"/>
        <v>0</v>
      </c>
      <c r="AB82" s="39">
        <f t="shared" si="361"/>
        <v>0</v>
      </c>
      <c r="AC82" s="39">
        <f t="shared" si="361"/>
        <v>0</v>
      </c>
      <c r="AD82" s="39">
        <f t="shared" si="361"/>
        <v>0</v>
      </c>
      <c r="AE82" s="39">
        <f t="shared" si="361"/>
        <v>0</v>
      </c>
      <c r="AF82" s="39">
        <f t="shared" si="361"/>
        <v>0</v>
      </c>
      <c r="AG82" s="39">
        <f t="shared" si="361"/>
        <v>0</v>
      </c>
      <c r="AH82" s="39">
        <f t="shared" si="361"/>
        <v>0</v>
      </c>
      <c r="AI82" s="39">
        <f t="shared" si="361"/>
        <v>0</v>
      </c>
      <c r="AJ82" s="39">
        <f t="shared" si="361"/>
        <v>14771696.281970315</v>
      </c>
      <c r="AK82" s="39">
        <f t="shared" si="361"/>
        <v>307187.19109505764</v>
      </c>
      <c r="AL82" s="39">
        <f t="shared" si="361"/>
        <v>307187.19109505764</v>
      </c>
      <c r="AM82" s="39">
        <f t="shared" si="361"/>
        <v>307187.19109505764</v>
      </c>
      <c r="AN82" s="39">
        <f t="shared" si="361"/>
        <v>307187.19109505764</v>
      </c>
      <c r="AO82" s="39">
        <f t="shared" si="361"/>
        <v>307187.19109505764</v>
      </c>
      <c r="AP82" s="39">
        <f t="shared" si="361"/>
        <v>307187.19109505764</v>
      </c>
      <c r="AQ82" s="39">
        <f t="shared" si="361"/>
        <v>307187.19109505764</v>
      </c>
      <c r="AR82" s="39">
        <f t="shared" si="361"/>
        <v>307187.19109505764</v>
      </c>
      <c r="AS82" s="39">
        <f t="shared" si="361"/>
        <v>307187.19109505764</v>
      </c>
      <c r="AT82" s="39">
        <f t="shared" si="361"/>
        <v>307187.19109505764</v>
      </c>
      <c r="AU82" s="39">
        <f t="shared" si="361"/>
        <v>307187.19109505764</v>
      </c>
      <c r="AV82" s="39">
        <f t="shared" ref="AV82:CA82" si="362">AV43+AV56+AV63+AV70-AV76-AV78-AV80</f>
        <v>323626.14109505771</v>
      </c>
      <c r="AW82" s="39">
        <f t="shared" si="362"/>
        <v>323626.14109505771</v>
      </c>
      <c r="AX82" s="39">
        <f t="shared" si="362"/>
        <v>323626.14109505771</v>
      </c>
      <c r="AY82" s="39">
        <f t="shared" si="362"/>
        <v>323626.14109505771</v>
      </c>
      <c r="AZ82" s="39">
        <f t="shared" si="362"/>
        <v>323626.14109505771</v>
      </c>
      <c r="BA82" s="39">
        <f t="shared" si="362"/>
        <v>323626.14109505771</v>
      </c>
      <c r="BB82" s="39">
        <f t="shared" si="362"/>
        <v>323626.14109505771</v>
      </c>
      <c r="BC82" s="39">
        <f t="shared" si="362"/>
        <v>323626.14109505771</v>
      </c>
      <c r="BD82" s="39">
        <f t="shared" si="362"/>
        <v>323626.14109505771</v>
      </c>
      <c r="BE82" s="39">
        <f t="shared" si="362"/>
        <v>323626.14109505771</v>
      </c>
      <c r="BF82" s="39">
        <f t="shared" si="362"/>
        <v>323626.14109505771</v>
      </c>
      <c r="BG82" s="39">
        <f t="shared" si="362"/>
        <v>323626.14109505771</v>
      </c>
      <c r="BH82" s="39">
        <f t="shared" si="362"/>
        <v>340065.09109505778</v>
      </c>
      <c r="BI82" s="39">
        <f t="shared" si="362"/>
        <v>340065.09109505778</v>
      </c>
      <c r="BJ82" s="39">
        <f t="shared" si="362"/>
        <v>340065.09109505778</v>
      </c>
      <c r="BK82" s="39">
        <f t="shared" si="362"/>
        <v>340065.09109505778</v>
      </c>
      <c r="BL82" s="39">
        <f t="shared" si="362"/>
        <v>340065.09109505778</v>
      </c>
      <c r="BM82" s="39">
        <f t="shared" si="362"/>
        <v>340065.09109505778</v>
      </c>
      <c r="BN82" s="39">
        <f t="shared" si="362"/>
        <v>340065.09109505778</v>
      </c>
      <c r="BO82" s="39">
        <f t="shared" si="362"/>
        <v>340065.09109505778</v>
      </c>
      <c r="BP82" s="39">
        <f t="shared" si="362"/>
        <v>340065.09109505778</v>
      </c>
      <c r="BQ82" s="39">
        <f t="shared" si="362"/>
        <v>340065.09109505778</v>
      </c>
      <c r="BR82" s="39">
        <f t="shared" si="362"/>
        <v>340065.09109505778</v>
      </c>
      <c r="BS82" s="39">
        <f t="shared" si="362"/>
        <v>340065.09109505778</v>
      </c>
      <c r="BT82" s="39">
        <f t="shared" si="362"/>
        <v>356504.04109505774</v>
      </c>
      <c r="BU82" s="39">
        <f t="shared" si="362"/>
        <v>356504.04109505774</v>
      </c>
      <c r="BV82" s="39">
        <f t="shared" si="362"/>
        <v>356504.04109505774</v>
      </c>
      <c r="BW82" s="39">
        <f t="shared" si="362"/>
        <v>356504.04109505774</v>
      </c>
      <c r="BX82" s="39">
        <f t="shared" si="362"/>
        <v>356504.04109505774</v>
      </c>
      <c r="BY82" s="39">
        <f t="shared" si="362"/>
        <v>356504.04109505774</v>
      </c>
      <c r="BZ82" s="39">
        <f t="shared" si="362"/>
        <v>356504.04109505774</v>
      </c>
      <c r="CA82" s="39">
        <f t="shared" si="362"/>
        <v>356504.04109505774</v>
      </c>
      <c r="CB82" s="39">
        <f t="shared" ref="CB82:DG82" si="363">CB43+CB56+CB63+CB70-CB76-CB78-CB80</f>
        <v>356504.04109505774</v>
      </c>
      <c r="CC82" s="39">
        <f t="shared" si="363"/>
        <v>356504.04109505774</v>
      </c>
      <c r="CD82" s="39">
        <f t="shared" si="363"/>
        <v>356504.04109505774</v>
      </c>
      <c r="CE82" s="39">
        <f t="shared" si="363"/>
        <v>356504.04109505774</v>
      </c>
      <c r="CF82" s="39">
        <f t="shared" si="363"/>
        <v>372942.99109505757</v>
      </c>
      <c r="CG82" s="39">
        <f t="shared" si="363"/>
        <v>372942.99109505757</v>
      </c>
      <c r="CH82" s="39">
        <f t="shared" si="363"/>
        <v>372942.99109505757</v>
      </c>
      <c r="CI82" s="39">
        <f t="shared" si="363"/>
        <v>372942.99109505757</v>
      </c>
      <c r="CJ82" s="39">
        <f t="shared" si="363"/>
        <v>372942.99109505757</v>
      </c>
      <c r="CK82" s="39">
        <f t="shared" si="363"/>
        <v>372942.99109505757</v>
      </c>
      <c r="CL82" s="39">
        <f t="shared" si="363"/>
        <v>372942.99109505757</v>
      </c>
      <c r="CM82" s="39">
        <f t="shared" si="363"/>
        <v>372942.99109505757</v>
      </c>
      <c r="CN82" s="39">
        <f t="shared" si="363"/>
        <v>372942.99109505757</v>
      </c>
      <c r="CO82" s="39">
        <f t="shared" si="363"/>
        <v>372942.99109505757</v>
      </c>
      <c r="CP82" s="39">
        <f t="shared" si="363"/>
        <v>372942.99109505757</v>
      </c>
      <c r="CQ82" s="39">
        <f t="shared" si="363"/>
        <v>372942.99109505757</v>
      </c>
      <c r="CR82" s="39">
        <f t="shared" si="363"/>
        <v>90852238.246933132</v>
      </c>
      <c r="CS82" s="39">
        <f t="shared" si="363"/>
        <v>0</v>
      </c>
      <c r="CT82" s="39">
        <f t="shared" si="363"/>
        <v>0</v>
      </c>
      <c r="CU82" s="39">
        <f t="shared" si="363"/>
        <v>0</v>
      </c>
      <c r="CV82" s="39">
        <f t="shared" si="363"/>
        <v>0</v>
      </c>
      <c r="CW82" s="39">
        <f t="shared" si="363"/>
        <v>0</v>
      </c>
      <c r="CX82" s="39">
        <f t="shared" si="363"/>
        <v>0</v>
      </c>
      <c r="CY82" s="39">
        <f t="shared" si="363"/>
        <v>0</v>
      </c>
      <c r="CZ82" s="39">
        <f t="shared" si="363"/>
        <v>0</v>
      </c>
      <c r="DA82" s="39">
        <f t="shared" si="363"/>
        <v>0</v>
      </c>
      <c r="DB82" s="39">
        <f t="shared" si="363"/>
        <v>0</v>
      </c>
      <c r="DC82" s="39">
        <f t="shared" si="363"/>
        <v>0</v>
      </c>
      <c r="DD82" s="39">
        <f t="shared" si="363"/>
        <v>0</v>
      </c>
      <c r="DE82" s="39">
        <f t="shared" si="363"/>
        <v>0</v>
      </c>
      <c r="DF82" s="39">
        <f t="shared" si="363"/>
        <v>0</v>
      </c>
      <c r="DG82" s="39">
        <f t="shared" si="363"/>
        <v>0</v>
      </c>
      <c r="DH82" s="39">
        <f t="shared" ref="DH82:EF82" si="364">DH43+DH56+DH63+DH70-DH76-DH78-DH80</f>
        <v>0</v>
      </c>
      <c r="DI82" s="39">
        <f t="shared" si="364"/>
        <v>0</v>
      </c>
      <c r="DJ82" s="39">
        <f t="shared" si="364"/>
        <v>0</v>
      </c>
      <c r="DK82" s="39">
        <f t="shared" si="364"/>
        <v>0</v>
      </c>
      <c r="DL82" s="39">
        <f t="shared" si="364"/>
        <v>0</v>
      </c>
      <c r="DM82" s="39">
        <f t="shared" si="364"/>
        <v>0</v>
      </c>
      <c r="DN82" s="39">
        <f t="shared" si="364"/>
        <v>0</v>
      </c>
      <c r="DO82" s="39">
        <f t="shared" si="364"/>
        <v>0</v>
      </c>
      <c r="DP82" s="39">
        <f t="shared" si="364"/>
        <v>0</v>
      </c>
      <c r="DQ82" s="39">
        <f t="shared" si="364"/>
        <v>0</v>
      </c>
      <c r="DR82" s="39">
        <f t="shared" si="364"/>
        <v>0</v>
      </c>
      <c r="DS82" s="39">
        <f t="shared" si="364"/>
        <v>0</v>
      </c>
      <c r="DT82" s="39">
        <f t="shared" si="364"/>
        <v>0</v>
      </c>
      <c r="DU82" s="39">
        <f t="shared" si="364"/>
        <v>0</v>
      </c>
      <c r="DV82" s="39">
        <f t="shared" si="364"/>
        <v>0</v>
      </c>
      <c r="DW82" s="39">
        <f t="shared" si="364"/>
        <v>0</v>
      </c>
      <c r="DX82" s="39">
        <f t="shared" si="364"/>
        <v>0</v>
      </c>
      <c r="DY82" s="39">
        <f t="shared" si="364"/>
        <v>0</v>
      </c>
      <c r="DZ82" s="39">
        <f t="shared" si="364"/>
        <v>0</v>
      </c>
      <c r="EA82" s="39">
        <f t="shared" si="364"/>
        <v>0</v>
      </c>
      <c r="EB82" s="39">
        <f t="shared" si="364"/>
        <v>0</v>
      </c>
      <c r="EC82" s="39">
        <f t="shared" si="364"/>
        <v>0</v>
      </c>
      <c r="ED82" s="39">
        <f t="shared" si="364"/>
        <v>0</v>
      </c>
      <c r="EE82" s="39">
        <f t="shared" si="364"/>
        <v>0</v>
      </c>
      <c r="EF82" s="39">
        <f t="shared" si="364"/>
        <v>0</v>
      </c>
      <c r="EG82" s="10"/>
    </row>
    <row r="83" spans="11:137" x14ac:dyDescent="0.25">
      <c r="L83" s="70"/>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10"/>
    </row>
    <row r="84" spans="11:137" x14ac:dyDescent="0.25">
      <c r="L84" s="70"/>
      <c r="M84" s="12" t="s">
        <v>71</v>
      </c>
      <c r="N84" s="12"/>
      <c r="O84" s="12"/>
      <c r="P84" s="12">
        <f>P82+O84</f>
        <v>-26350000</v>
      </c>
      <c r="Q84" s="12">
        <f t="shared" ref="Q84:CB84" si="365">Q82+P84</f>
        <v>-26350000</v>
      </c>
      <c r="R84" s="12">
        <f t="shared" si="365"/>
        <v>-26500475.446443483</v>
      </c>
      <c r="S84" s="12">
        <f t="shared" si="365"/>
        <v>-26863545.017937154</v>
      </c>
      <c r="T84" s="12">
        <f t="shared" si="365"/>
        <v>-27648219.078709166</v>
      </c>
      <c r="U84" s="12">
        <f t="shared" si="365"/>
        <v>-29167253.491477162</v>
      </c>
      <c r="V84" s="12">
        <f t="shared" si="365"/>
        <v>-31801327.43484953</v>
      </c>
      <c r="W84" s="12">
        <f t="shared" si="365"/>
        <v>-35892737.477012686</v>
      </c>
      <c r="X84" s="12">
        <f t="shared" si="365"/>
        <v>-38449999.999999993</v>
      </c>
      <c r="Y84" s="12">
        <f t="shared" si="365"/>
        <v>-38449999.999999993</v>
      </c>
      <c r="Z84" s="12">
        <f t="shared" si="365"/>
        <v>-38449999.999999993</v>
      </c>
      <c r="AA84" s="12">
        <f t="shared" si="365"/>
        <v>-38449999.999999993</v>
      </c>
      <c r="AB84" s="12">
        <f t="shared" si="365"/>
        <v>-38449999.999999993</v>
      </c>
      <c r="AC84" s="12">
        <f t="shared" si="365"/>
        <v>-38449999.999999993</v>
      </c>
      <c r="AD84" s="12">
        <f t="shared" si="365"/>
        <v>-38449999.999999993</v>
      </c>
      <c r="AE84" s="12">
        <f t="shared" si="365"/>
        <v>-38449999.999999993</v>
      </c>
      <c r="AF84" s="12">
        <f t="shared" si="365"/>
        <v>-38449999.999999993</v>
      </c>
      <c r="AG84" s="12">
        <f t="shared" si="365"/>
        <v>-38449999.999999993</v>
      </c>
      <c r="AH84" s="12">
        <f t="shared" si="365"/>
        <v>-38449999.999999993</v>
      </c>
      <c r="AI84" s="12">
        <f t="shared" si="365"/>
        <v>-38449999.999999993</v>
      </c>
      <c r="AJ84" s="12">
        <f t="shared" si="365"/>
        <v>-23678303.718029678</v>
      </c>
      <c r="AK84" s="12">
        <f t="shared" si="365"/>
        <v>-23371116.52693462</v>
      </c>
      <c r="AL84" s="12">
        <f t="shared" si="365"/>
        <v>-23063929.335839562</v>
      </c>
      <c r="AM84" s="12">
        <f t="shared" si="365"/>
        <v>-22756742.144744504</v>
      </c>
      <c r="AN84" s="12">
        <f t="shared" si="365"/>
        <v>-22449554.953649446</v>
      </c>
      <c r="AO84" s="12">
        <f t="shared" si="365"/>
        <v>-22142367.762554388</v>
      </c>
      <c r="AP84" s="12">
        <f t="shared" si="365"/>
        <v>-21835180.571459331</v>
      </c>
      <c r="AQ84" s="12">
        <f t="shared" si="365"/>
        <v>-21527993.380364273</v>
      </c>
      <c r="AR84" s="12">
        <f t="shared" si="365"/>
        <v>-21220806.189269215</v>
      </c>
      <c r="AS84" s="12">
        <f t="shared" si="365"/>
        <v>-20913618.998174157</v>
      </c>
      <c r="AT84" s="12">
        <f t="shared" si="365"/>
        <v>-20606431.807079099</v>
      </c>
      <c r="AU84" s="12">
        <f t="shared" si="365"/>
        <v>-20299244.615984041</v>
      </c>
      <c r="AV84" s="12">
        <f t="shared" si="365"/>
        <v>-19975618.474888984</v>
      </c>
      <c r="AW84" s="12">
        <f t="shared" si="365"/>
        <v>-19651992.333793927</v>
      </c>
      <c r="AX84" s="12">
        <f t="shared" si="365"/>
        <v>-19328366.19269887</v>
      </c>
      <c r="AY84" s="12">
        <f t="shared" si="365"/>
        <v>-19004740.051603813</v>
      </c>
      <c r="AZ84" s="12">
        <f t="shared" si="365"/>
        <v>-18681113.910508756</v>
      </c>
      <c r="BA84" s="12">
        <f t="shared" si="365"/>
        <v>-18357487.769413698</v>
      </c>
      <c r="BB84" s="12">
        <f t="shared" si="365"/>
        <v>-18033861.628318641</v>
      </c>
      <c r="BC84" s="12">
        <f t="shared" si="365"/>
        <v>-17710235.487223584</v>
      </c>
      <c r="BD84" s="12">
        <f t="shared" si="365"/>
        <v>-17386609.346128527</v>
      </c>
      <c r="BE84" s="12">
        <f t="shared" si="365"/>
        <v>-17062983.20503347</v>
      </c>
      <c r="BF84" s="12">
        <f t="shared" si="365"/>
        <v>-16739357.063938413</v>
      </c>
      <c r="BG84" s="12">
        <f t="shared" si="365"/>
        <v>-16415730.922843356</v>
      </c>
      <c r="BH84" s="12">
        <f t="shared" si="365"/>
        <v>-16075665.831748297</v>
      </c>
      <c r="BI84" s="12">
        <f t="shared" si="365"/>
        <v>-15735600.740653239</v>
      </c>
      <c r="BJ84" s="12">
        <f t="shared" si="365"/>
        <v>-15395535.649558181</v>
      </c>
      <c r="BK84" s="12">
        <f t="shared" si="365"/>
        <v>-15055470.558463123</v>
      </c>
      <c r="BL84" s="12">
        <f t="shared" si="365"/>
        <v>-14715405.467368064</v>
      </c>
      <c r="BM84" s="12">
        <f t="shared" si="365"/>
        <v>-14375340.376273006</v>
      </c>
      <c r="BN84" s="12">
        <f t="shared" si="365"/>
        <v>-14035275.285177948</v>
      </c>
      <c r="BO84" s="12">
        <f t="shared" si="365"/>
        <v>-13695210.19408289</v>
      </c>
      <c r="BP84" s="12">
        <f t="shared" si="365"/>
        <v>-13355145.102987831</v>
      </c>
      <c r="BQ84" s="12">
        <f t="shared" si="365"/>
        <v>-13015080.011892773</v>
      </c>
      <c r="BR84" s="12">
        <f t="shared" si="365"/>
        <v>-12675014.920797715</v>
      </c>
      <c r="BS84" s="12">
        <f t="shared" si="365"/>
        <v>-12334949.829702657</v>
      </c>
      <c r="BT84" s="12">
        <f t="shared" si="365"/>
        <v>-11978445.788607599</v>
      </c>
      <c r="BU84" s="12">
        <f t="shared" si="365"/>
        <v>-11621941.747512542</v>
      </c>
      <c r="BV84" s="12">
        <f t="shared" si="365"/>
        <v>-11265437.706417484</v>
      </c>
      <c r="BW84" s="12">
        <f t="shared" si="365"/>
        <v>-10908933.665322427</v>
      </c>
      <c r="BX84" s="12">
        <f t="shared" si="365"/>
        <v>-10552429.624227369</v>
      </c>
      <c r="BY84" s="12">
        <f t="shared" si="365"/>
        <v>-10195925.583132312</v>
      </c>
      <c r="BZ84" s="12">
        <f t="shared" si="365"/>
        <v>-9839421.5420372542</v>
      </c>
      <c r="CA84" s="12">
        <f t="shared" si="365"/>
        <v>-9482917.5009421967</v>
      </c>
      <c r="CB84" s="12">
        <f t="shared" si="365"/>
        <v>-9126413.4598471392</v>
      </c>
      <c r="CC84" s="12">
        <f t="shared" ref="CC84:EF84" si="366">CC82+CB84</f>
        <v>-8769909.4187520817</v>
      </c>
      <c r="CD84" s="12">
        <f t="shared" si="366"/>
        <v>-8413405.3776570242</v>
      </c>
      <c r="CE84" s="12">
        <f t="shared" si="366"/>
        <v>-8056901.3365619667</v>
      </c>
      <c r="CF84" s="12">
        <f t="shared" si="366"/>
        <v>-7683958.345466909</v>
      </c>
      <c r="CG84" s="12">
        <f t="shared" si="366"/>
        <v>-7311015.3543718513</v>
      </c>
      <c r="CH84" s="12">
        <f t="shared" si="366"/>
        <v>-6938072.3632767936</v>
      </c>
      <c r="CI84" s="12">
        <f t="shared" si="366"/>
        <v>-6565129.3721817359</v>
      </c>
      <c r="CJ84" s="12">
        <f t="shared" si="366"/>
        <v>-6192186.3810866782</v>
      </c>
      <c r="CK84" s="12">
        <f t="shared" si="366"/>
        <v>-5819243.3899916206</v>
      </c>
      <c r="CL84" s="12">
        <f t="shared" si="366"/>
        <v>-5446300.3988965629</v>
      </c>
      <c r="CM84" s="12">
        <f t="shared" si="366"/>
        <v>-5073357.4078015052</v>
      </c>
      <c r="CN84" s="12">
        <f t="shared" si="366"/>
        <v>-4700414.4167064475</v>
      </c>
      <c r="CO84" s="12">
        <f t="shared" si="366"/>
        <v>-4327471.4256113898</v>
      </c>
      <c r="CP84" s="12">
        <f t="shared" si="366"/>
        <v>-3954528.4345163321</v>
      </c>
      <c r="CQ84" s="12">
        <f t="shared" si="366"/>
        <v>-3581585.4434212744</v>
      </c>
      <c r="CR84" s="12">
        <f t="shared" si="366"/>
        <v>87270652.803511858</v>
      </c>
      <c r="CS84" s="12">
        <f t="shared" si="366"/>
        <v>87270652.803511858</v>
      </c>
      <c r="CT84" s="12">
        <f t="shared" si="366"/>
        <v>87270652.803511858</v>
      </c>
      <c r="CU84" s="12">
        <f t="shared" si="366"/>
        <v>87270652.803511858</v>
      </c>
      <c r="CV84" s="12">
        <f t="shared" si="366"/>
        <v>87270652.803511858</v>
      </c>
      <c r="CW84" s="12">
        <f t="shared" si="366"/>
        <v>87270652.803511858</v>
      </c>
      <c r="CX84" s="12">
        <f t="shared" si="366"/>
        <v>87270652.803511858</v>
      </c>
      <c r="CY84" s="12">
        <f t="shared" si="366"/>
        <v>87270652.803511858</v>
      </c>
      <c r="CZ84" s="12">
        <f t="shared" si="366"/>
        <v>87270652.803511858</v>
      </c>
      <c r="DA84" s="12">
        <f t="shared" si="366"/>
        <v>87270652.803511858</v>
      </c>
      <c r="DB84" s="12">
        <f t="shared" si="366"/>
        <v>87270652.803511858</v>
      </c>
      <c r="DC84" s="12">
        <f t="shared" si="366"/>
        <v>87270652.803511858</v>
      </c>
      <c r="DD84" s="12">
        <f t="shared" si="366"/>
        <v>87270652.803511858</v>
      </c>
      <c r="DE84" s="12">
        <f t="shared" si="366"/>
        <v>87270652.803511858</v>
      </c>
      <c r="DF84" s="12">
        <f t="shared" si="366"/>
        <v>87270652.803511858</v>
      </c>
      <c r="DG84" s="12">
        <f t="shared" si="366"/>
        <v>87270652.803511858</v>
      </c>
      <c r="DH84" s="12">
        <f t="shared" si="366"/>
        <v>87270652.803511858</v>
      </c>
      <c r="DI84" s="12">
        <f t="shared" si="366"/>
        <v>87270652.803511858</v>
      </c>
      <c r="DJ84" s="12">
        <f t="shared" si="366"/>
        <v>87270652.803511858</v>
      </c>
      <c r="DK84" s="12">
        <f t="shared" si="366"/>
        <v>87270652.803511858</v>
      </c>
      <c r="DL84" s="12">
        <f t="shared" si="366"/>
        <v>87270652.803511858</v>
      </c>
      <c r="DM84" s="12">
        <f t="shared" si="366"/>
        <v>87270652.803511858</v>
      </c>
      <c r="DN84" s="12">
        <f t="shared" si="366"/>
        <v>87270652.803511858</v>
      </c>
      <c r="DO84" s="12">
        <f t="shared" si="366"/>
        <v>87270652.803511858</v>
      </c>
      <c r="DP84" s="12">
        <f t="shared" si="366"/>
        <v>87270652.803511858</v>
      </c>
      <c r="DQ84" s="12">
        <f t="shared" si="366"/>
        <v>87270652.803511858</v>
      </c>
      <c r="DR84" s="12">
        <f t="shared" si="366"/>
        <v>87270652.803511858</v>
      </c>
      <c r="DS84" s="12">
        <f t="shared" si="366"/>
        <v>87270652.803511858</v>
      </c>
      <c r="DT84" s="12">
        <f t="shared" si="366"/>
        <v>87270652.803511858</v>
      </c>
      <c r="DU84" s="12">
        <f t="shared" si="366"/>
        <v>87270652.803511858</v>
      </c>
      <c r="DV84" s="12">
        <f t="shared" si="366"/>
        <v>87270652.803511858</v>
      </c>
      <c r="DW84" s="12">
        <f t="shared" si="366"/>
        <v>87270652.803511858</v>
      </c>
      <c r="DX84" s="12">
        <f t="shared" si="366"/>
        <v>87270652.803511858</v>
      </c>
      <c r="DY84" s="12">
        <f t="shared" si="366"/>
        <v>87270652.803511858</v>
      </c>
      <c r="DZ84" s="12">
        <f t="shared" si="366"/>
        <v>87270652.803511858</v>
      </c>
      <c r="EA84" s="12">
        <f t="shared" si="366"/>
        <v>87270652.803511858</v>
      </c>
      <c r="EB84" s="12">
        <f t="shared" si="366"/>
        <v>87270652.803511858</v>
      </c>
      <c r="EC84" s="12">
        <f t="shared" si="366"/>
        <v>87270652.803511858</v>
      </c>
      <c r="ED84" s="12">
        <f t="shared" si="366"/>
        <v>87270652.803511858</v>
      </c>
      <c r="EE84" s="12">
        <f t="shared" si="366"/>
        <v>87270652.803511858</v>
      </c>
      <c r="EF84" s="12">
        <f t="shared" si="366"/>
        <v>87270652.803511858</v>
      </c>
      <c r="EG84" s="10"/>
    </row>
    <row r="85" spans="11:137" x14ac:dyDescent="0.25">
      <c r="L85" s="56"/>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37"/>
      <c r="BA85" s="37"/>
      <c r="BB85" s="37"/>
      <c r="BC85" s="37"/>
      <c r="BD85" s="37"/>
      <c r="BE85" s="37"/>
      <c r="BF85" s="37"/>
      <c r="BG85" s="37"/>
      <c r="BH85" s="37"/>
      <c r="BI85" s="37"/>
      <c r="BJ85" s="37"/>
      <c r="BK85" s="37"/>
      <c r="BL85" s="37"/>
      <c r="BM85" s="37"/>
      <c r="BN85" s="37"/>
      <c r="BO85" s="37"/>
      <c r="BP85" s="37"/>
      <c r="BQ85" s="37"/>
      <c r="BR85" s="37"/>
      <c r="BS85" s="37"/>
      <c r="BT85" s="37"/>
      <c r="BU85" s="37"/>
      <c r="BV85" s="37"/>
      <c r="BW85" s="37"/>
      <c r="BX85" s="37"/>
      <c r="BY85" s="37"/>
      <c r="BZ85" s="37"/>
      <c r="CA85" s="37"/>
      <c r="CB85" s="37"/>
      <c r="CC85" s="37"/>
      <c r="CD85" s="37"/>
      <c r="CE85" s="37"/>
      <c r="CF85" s="37"/>
      <c r="CG85" s="37"/>
      <c r="CH85" s="37"/>
      <c r="CI85" s="37"/>
      <c r="CJ85" s="37"/>
      <c r="CK85" s="37"/>
      <c r="CL85" s="37"/>
      <c r="CM85" s="37"/>
      <c r="CN85" s="37"/>
      <c r="CO85" s="37"/>
      <c r="CP85" s="37"/>
      <c r="CQ85" s="37"/>
      <c r="CR85" s="37"/>
      <c r="CS85" s="37"/>
      <c r="CT85" s="37"/>
      <c r="CU85" s="37"/>
      <c r="CV85" s="37"/>
      <c r="CW85" s="37"/>
      <c r="CX85" s="37"/>
      <c r="CY85" s="37"/>
      <c r="CZ85" s="37"/>
      <c r="DA85" s="37"/>
      <c r="DB85" s="37"/>
      <c r="DC85" s="37"/>
      <c r="DD85" s="37"/>
      <c r="DE85" s="37"/>
      <c r="DF85" s="37"/>
      <c r="DG85" s="37"/>
      <c r="DH85" s="37"/>
      <c r="DI85" s="37"/>
      <c r="DJ85" s="37"/>
      <c r="DK85" s="37"/>
      <c r="DL85" s="37"/>
      <c r="DM85" s="37"/>
      <c r="DN85" s="37"/>
      <c r="DO85" s="37"/>
      <c r="DP85" s="37"/>
      <c r="DQ85" s="37"/>
      <c r="DR85" s="37"/>
      <c r="DS85" s="37"/>
      <c r="DT85" s="37"/>
      <c r="DU85" s="37"/>
      <c r="DV85" s="37"/>
      <c r="DW85" s="37"/>
      <c r="DX85" s="37"/>
      <c r="DY85" s="37"/>
      <c r="DZ85" s="37"/>
      <c r="EA85" s="37"/>
      <c r="EB85" s="37"/>
      <c r="EC85" s="37"/>
      <c r="ED85" s="37"/>
      <c r="EE85" s="37"/>
      <c r="EF85" s="37"/>
      <c r="EG85" s="38"/>
    </row>
    <row r="86" spans="11:137" x14ac:dyDescent="0.25">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row>
    <row r="88" spans="11:137" x14ac:dyDescent="0.25">
      <c r="P88" s="2"/>
      <c r="Q88" s="2"/>
      <c r="R88" s="2"/>
    </row>
    <row r="89" spans="11:137" x14ac:dyDescent="0.25">
      <c r="R89" s="2"/>
    </row>
    <row r="90" spans="11:137" x14ac:dyDescent="0.25">
      <c r="P90" s="2"/>
      <c r="Q90" s="2"/>
      <c r="R90" s="2"/>
    </row>
  </sheetData>
  <conditionalFormatting sqref="G21:H21">
    <cfRule type="expression" dxfId="1" priority="2">
      <formula>$H$19="Lease with Council"</formula>
    </cfRule>
  </conditionalFormatting>
  <conditionalFormatting sqref="G20:H20">
    <cfRule type="expression" dxfId="0" priority="1">
      <formula>$H$19="Sale on PC"</formula>
    </cfRule>
  </conditionalFormatting>
  <dataValidations count="1">
    <dataValidation type="list" allowBlank="1" showInputMessage="1" showErrorMessage="1" sqref="H19" xr:uid="{131AF84F-374D-42B3-83B5-CECEC49162A9}">
      <formula1>"Sale on PC, Lease with Council"</formula1>
    </dataValidation>
  </dataValidations>
  <pageMargins left="0.7" right="0.7" top="0.75" bottom="0.75" header="0.3" footer="0.3"/>
  <ignoredErrors>
    <ignoredError sqref="P78:EF78" formula="1"/>
  </ignoredErrors>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Level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Fierce-PC</dc:creator>
  <cp:lastModifiedBy>Mark Morgan</cp:lastModifiedBy>
  <dcterms:created xsi:type="dcterms:W3CDTF">2020-09-01T13:19:52Z</dcterms:created>
  <dcterms:modified xsi:type="dcterms:W3CDTF">2020-11-16T18:50:06Z</dcterms:modified>
</cp:coreProperties>
</file>