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ierce-PC\Desktop\Project Appraise\"/>
    </mc:Choice>
  </mc:AlternateContent>
  <xr:revisionPtr revIDLastSave="0" documentId="13_ncr:1_{2A1B9C5C-6494-4D66-B638-4F83B7AAAE2D}" xr6:coauthVersionLast="45" xr6:coauthVersionMax="45" xr10:uidLastSave="{00000000-0000-0000-0000-000000000000}"/>
  <bookViews>
    <workbookView xWindow="-28920" yWindow="-120" windowWidth="29040" windowHeight="15840" xr2:uid="{EDDEB5A4-2499-4681-AEF5-5D165D0C8915}"/>
  </bookViews>
  <sheets>
    <sheet name="Cost Schedule" sheetId="1" r:id="rId1"/>
    <sheet name="Accom_Phase Schedule" sheetId="2" r:id="rId2"/>
  </sheets>
  <definedNames>
    <definedName name="POWER_USER_EXCEL_CHART_2BE11F07_D536_425E_973E_1E7130578BF4">'Cost Schedule'!#REF!</definedName>
    <definedName name="POWER_USER_EXCEL_CHART_5CB79512_1C5F_4AE3_879A_21B3693CBDBE">'Cost Schedule'!#REF!</definedName>
    <definedName name="POWER_USER_EXCEL_CHART_63D56864_BBA7_47C5_B2DC_E7EFE2E45C09">'Cost Schedule'!#REF!</definedName>
    <definedName name="POWER_USER_EXCEL_CHART_7EA2236E_C4CA_4461_9F60_62EF14C2E22E">'Cost Schedule'!$E$16,'Cost Schedule'!$E$26,'Cost Schedule'!$E$44,'Cost Schedule'!$E$57,'Cost Schedule'!$E$69,'Cost Schedule'!$E$86,'Cost Schedule'!$E$92</definedName>
    <definedName name="POWER_USER_EXCEL_CHART_8BB8FBD6_26C1_41AB_92FC_66F0F3099217">'Cost Schedule'!#REF!</definedName>
    <definedName name="POWER_USER_EXCEL_CHART_9FDC5456_C2FF_4E82_BE8E_C10351EDB04E">'Cost Schedule'!#REF!</definedName>
    <definedName name="POWER_USER_EXCEL_CHART_C4E6A1C0_967F_4598_A438_E30DF51B5EFD">'Cost Schedule'!#REF!</definedName>
    <definedName name="POWER_USER_EXCEL_CHART_E2BA8E31_B725_408D_9F6D_080BC53DAD1F">'Cost Schedule'!#REF!</definedName>
    <definedName name="POWER_USER_EXCEL_CHART_F97360F7_C7EA_40DB_AC91_EA152F07BC43">'Cost Schedule'!#REF!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4" i="2" l="1"/>
  <c r="G55" i="2"/>
  <c r="G56" i="2"/>
  <c r="G57" i="2"/>
  <c r="G53" i="2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D52" i="1"/>
  <c r="AE52" i="1"/>
  <c r="AF52" i="1"/>
  <c r="AG52" i="1"/>
  <c r="AI52" i="1"/>
  <c r="AJ52" i="1"/>
  <c r="AK52" i="1"/>
  <c r="AL52" i="1"/>
  <c r="AN52" i="1"/>
  <c r="AO52" i="1"/>
  <c r="AP52" i="1"/>
  <c r="AQ52" i="1"/>
  <c r="AR52" i="1"/>
  <c r="AT52" i="1"/>
  <c r="AU52" i="1"/>
  <c r="AV52" i="1"/>
  <c r="AW52" i="1"/>
  <c r="AX52" i="1"/>
  <c r="AZ52" i="1"/>
  <c r="BA52" i="1"/>
  <c r="BB52" i="1"/>
  <c r="BC52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D53" i="1"/>
  <c r="AE53" i="1"/>
  <c r="AF53" i="1"/>
  <c r="AG53" i="1"/>
  <c r="AI53" i="1"/>
  <c r="AJ53" i="1"/>
  <c r="AK53" i="1"/>
  <c r="AL53" i="1"/>
  <c r="AN53" i="1"/>
  <c r="AO53" i="1"/>
  <c r="AP53" i="1"/>
  <c r="AQ53" i="1"/>
  <c r="AR53" i="1"/>
  <c r="AT53" i="1"/>
  <c r="AU53" i="1"/>
  <c r="AV53" i="1"/>
  <c r="AW53" i="1"/>
  <c r="AX53" i="1"/>
  <c r="AZ53" i="1"/>
  <c r="BA53" i="1"/>
  <c r="BB53" i="1"/>
  <c r="BC53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AD54" i="1"/>
  <c r="AE54" i="1"/>
  <c r="AF54" i="1"/>
  <c r="AG54" i="1"/>
  <c r="AI54" i="1"/>
  <c r="AJ54" i="1"/>
  <c r="AK54" i="1"/>
  <c r="AL54" i="1"/>
  <c r="AN54" i="1"/>
  <c r="AO54" i="1"/>
  <c r="AP54" i="1"/>
  <c r="AQ54" i="1"/>
  <c r="AR54" i="1"/>
  <c r="AT54" i="1"/>
  <c r="AU54" i="1"/>
  <c r="AV54" i="1"/>
  <c r="AW54" i="1"/>
  <c r="AX54" i="1"/>
  <c r="AZ54" i="1"/>
  <c r="BA54" i="1"/>
  <c r="BB54" i="1"/>
  <c r="BC54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D55" i="1"/>
  <c r="AE55" i="1"/>
  <c r="AF55" i="1"/>
  <c r="AG55" i="1"/>
  <c r="AI55" i="1"/>
  <c r="AJ55" i="1"/>
  <c r="AK55" i="1"/>
  <c r="AL55" i="1"/>
  <c r="AN55" i="1"/>
  <c r="AO55" i="1"/>
  <c r="AP55" i="1"/>
  <c r="AQ55" i="1"/>
  <c r="AR55" i="1"/>
  <c r="AT55" i="1"/>
  <c r="AU55" i="1"/>
  <c r="AV55" i="1"/>
  <c r="AW55" i="1"/>
  <c r="AX55" i="1"/>
  <c r="AZ55" i="1"/>
  <c r="BA55" i="1"/>
  <c r="BB55" i="1"/>
  <c r="BC55" i="1"/>
  <c r="K53" i="1"/>
  <c r="K54" i="1"/>
  <c r="K55" i="1"/>
  <c r="K52" i="1"/>
  <c r="AC55" i="1" l="1"/>
  <c r="AC54" i="1"/>
  <c r="AC53" i="1"/>
  <c r="AC52" i="1"/>
  <c r="C40" i="2" l="1"/>
  <c r="N45" i="2" l="1"/>
  <c r="L53" i="2" l="1"/>
  <c r="AM52" i="1" l="1"/>
  <c r="AM53" i="1"/>
  <c r="AM54" i="1"/>
  <c r="AM55" i="1"/>
  <c r="AH52" i="1"/>
  <c r="AH53" i="1"/>
  <c r="AH54" i="1"/>
  <c r="AH55" i="1"/>
  <c r="G58" i="2"/>
  <c r="AS52" i="1"/>
  <c r="AS53" i="1"/>
  <c r="AS54" i="1"/>
  <c r="AS55" i="1"/>
  <c r="AY52" i="1"/>
  <c r="AY53" i="1"/>
  <c r="AY54" i="1"/>
  <c r="AY55" i="1"/>
  <c r="E137" i="1"/>
  <c r="E136" i="1"/>
  <c r="C132" i="1" l="1"/>
  <c r="K140" i="1"/>
  <c r="C114" i="1" l="1"/>
  <c r="C115" i="1" s="1"/>
  <c r="C111" i="1"/>
  <c r="C112" i="1" s="1"/>
  <c r="C108" i="1"/>
  <c r="C109" i="1" s="1"/>
  <c r="F45" i="2"/>
  <c r="I45" i="2"/>
  <c r="C54" i="2"/>
  <c r="C55" i="2" s="1"/>
  <c r="L54" i="2"/>
  <c r="L55" i="2"/>
  <c r="L56" i="2"/>
  <c r="L57" i="2"/>
  <c r="K54" i="2"/>
  <c r="K55" i="2"/>
  <c r="K56" i="2"/>
  <c r="K57" i="2"/>
  <c r="K53" i="2"/>
  <c r="F8" i="2"/>
  <c r="F9" i="2"/>
  <c r="F10" i="2"/>
  <c r="F11" i="2"/>
  <c r="F12" i="2"/>
  <c r="F13" i="2"/>
  <c r="E8" i="2"/>
  <c r="E9" i="2"/>
  <c r="E10" i="2"/>
  <c r="E11" i="2"/>
  <c r="E12" i="2"/>
  <c r="E13" i="2"/>
  <c r="L43" i="2" l="1"/>
  <c r="J41" i="2"/>
  <c r="L44" i="2"/>
  <c r="J42" i="2"/>
  <c r="L41" i="2"/>
  <c r="J43" i="2"/>
  <c r="L42" i="2"/>
  <c r="J44" i="2"/>
  <c r="C43" i="2"/>
  <c r="C41" i="2"/>
  <c r="D43" i="2"/>
  <c r="J56" i="2" s="1"/>
  <c r="F56" i="2" s="1"/>
  <c r="D41" i="2"/>
  <c r="D44" i="2"/>
  <c r="J57" i="2" s="1"/>
  <c r="F57" i="2" s="1"/>
  <c r="D42" i="2"/>
  <c r="J55" i="2" s="1"/>
  <c r="F55" i="2" s="1"/>
  <c r="C44" i="2"/>
  <c r="C42" i="2"/>
  <c r="C56" i="2"/>
  <c r="C57" i="2" s="1"/>
  <c r="E57" i="2" s="1"/>
  <c r="K58" i="2"/>
  <c r="L58" i="2"/>
  <c r="E56" i="2"/>
  <c r="E55" i="2"/>
  <c r="C105" i="1"/>
  <c r="C106" i="1" s="1"/>
  <c r="C102" i="1"/>
  <c r="C103" i="1" s="1"/>
  <c r="J54" i="2" l="1"/>
  <c r="J40" i="2"/>
  <c r="J45" i="2" s="1"/>
  <c r="L40" i="2"/>
  <c r="L45" i="2" s="1"/>
  <c r="C58" i="2"/>
  <c r="I57" i="2"/>
  <c r="I56" i="2"/>
  <c r="I55" i="2"/>
  <c r="H94" i="1" l="1"/>
  <c r="H92" i="1"/>
  <c r="H90" i="1"/>
  <c r="H75" i="1"/>
  <c r="H76" i="1"/>
  <c r="H77" i="1"/>
  <c r="H78" i="1"/>
  <c r="H79" i="1"/>
  <c r="H80" i="1"/>
  <c r="H81" i="1"/>
  <c r="H82" i="1"/>
  <c r="H83" i="1"/>
  <c r="H84" i="1"/>
  <c r="H85" i="1"/>
  <c r="H74" i="1"/>
  <c r="H62" i="1" l="1"/>
  <c r="H63" i="1"/>
  <c r="H64" i="1"/>
  <c r="H65" i="1"/>
  <c r="H66" i="1"/>
  <c r="H67" i="1"/>
  <c r="I56" i="1"/>
  <c r="H50" i="1" l="1"/>
  <c r="H51" i="1"/>
  <c r="H52" i="1"/>
  <c r="H53" i="1"/>
  <c r="H54" i="1"/>
  <c r="H55" i="1"/>
  <c r="H56" i="1"/>
  <c r="H49" i="1"/>
  <c r="H32" i="1"/>
  <c r="H33" i="1"/>
  <c r="H34" i="1"/>
  <c r="H35" i="1"/>
  <c r="H36" i="1"/>
  <c r="H37" i="1"/>
  <c r="H38" i="1"/>
  <c r="H39" i="1"/>
  <c r="H40" i="1"/>
  <c r="H41" i="1"/>
  <c r="H42" i="1"/>
  <c r="H31" i="1"/>
  <c r="H22" i="1"/>
  <c r="H23" i="1"/>
  <c r="H24" i="1"/>
  <c r="H25" i="1"/>
  <c r="H21" i="1"/>
  <c r="I15" i="1"/>
  <c r="H12" i="1"/>
  <c r="H13" i="1"/>
  <c r="H14" i="1"/>
  <c r="H11" i="1"/>
  <c r="K5" i="1"/>
  <c r="K49" i="1" l="1"/>
  <c r="K32" i="1"/>
  <c r="K33" i="1"/>
  <c r="K50" i="1"/>
  <c r="K51" i="1"/>
  <c r="K113" i="1"/>
  <c r="K110" i="1"/>
  <c r="K107" i="1"/>
  <c r="L5" i="1"/>
  <c r="L49" i="1" l="1"/>
  <c r="L32" i="1"/>
  <c r="L33" i="1"/>
  <c r="L51" i="1"/>
  <c r="L50" i="1"/>
  <c r="L107" i="1"/>
  <c r="L113" i="1"/>
  <c r="L110" i="1"/>
  <c r="M5" i="1"/>
  <c r="M49" i="1" l="1"/>
  <c r="M32" i="1"/>
  <c r="M33" i="1"/>
  <c r="M51" i="1"/>
  <c r="M50" i="1"/>
  <c r="M107" i="1"/>
  <c r="M113" i="1"/>
  <c r="M110" i="1"/>
  <c r="N5" i="1"/>
  <c r="N8" i="2"/>
  <c r="N9" i="2"/>
  <c r="N10" i="2"/>
  <c r="N11" i="2"/>
  <c r="N12" i="2"/>
  <c r="N13" i="2"/>
  <c r="N14" i="2"/>
  <c r="N15" i="2"/>
  <c r="N7" i="2"/>
  <c r="N49" i="1" l="1"/>
  <c r="N32" i="1"/>
  <c r="N33" i="1"/>
  <c r="N51" i="1"/>
  <c r="N50" i="1"/>
  <c r="N110" i="1"/>
  <c r="N113" i="1"/>
  <c r="N107" i="1"/>
  <c r="O5" i="1"/>
  <c r="I10" i="2"/>
  <c r="E53" i="2"/>
  <c r="N25" i="2"/>
  <c r="N26" i="2"/>
  <c r="N27" i="2"/>
  <c r="N28" i="2"/>
  <c r="N29" i="2"/>
  <c r="N30" i="2"/>
  <c r="N31" i="2"/>
  <c r="N32" i="2"/>
  <c r="N33" i="2"/>
  <c r="N34" i="2"/>
  <c r="M25" i="2"/>
  <c r="M44" i="2" s="1"/>
  <c r="N57" i="2" s="1"/>
  <c r="M26" i="2"/>
  <c r="M27" i="2"/>
  <c r="M28" i="2"/>
  <c r="M29" i="2"/>
  <c r="M30" i="2"/>
  <c r="M31" i="2"/>
  <c r="M32" i="2"/>
  <c r="M33" i="2"/>
  <c r="M34" i="2"/>
  <c r="F21" i="2"/>
  <c r="N22" i="2"/>
  <c r="N23" i="2"/>
  <c r="F7" i="2"/>
  <c r="N21" i="2" s="1"/>
  <c r="M22" i="2"/>
  <c r="M41" i="2" s="1"/>
  <c r="N54" i="2" s="1"/>
  <c r="M23" i="2"/>
  <c r="M42" i="2" s="1"/>
  <c r="N55" i="2" s="1"/>
  <c r="E7" i="2"/>
  <c r="M21" i="2" s="1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E21" i="2"/>
  <c r="K35" i="2"/>
  <c r="E42" i="1" s="1"/>
  <c r="E65" i="1"/>
  <c r="E62" i="1"/>
  <c r="D35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I8" i="2"/>
  <c r="J8" i="2" s="1"/>
  <c r="I9" i="2"/>
  <c r="J9" i="2" s="1"/>
  <c r="J10" i="2"/>
  <c r="I11" i="2"/>
  <c r="J11" i="2" s="1"/>
  <c r="I12" i="2"/>
  <c r="J12" i="2" s="1"/>
  <c r="I13" i="2"/>
  <c r="J13" i="2" s="1"/>
  <c r="I14" i="2"/>
  <c r="J14" i="2" s="1"/>
  <c r="I15" i="2"/>
  <c r="J15" i="2" s="1"/>
  <c r="I7" i="2"/>
  <c r="J7" i="2" s="1"/>
  <c r="K42" i="1" l="1"/>
  <c r="L42" i="1"/>
  <c r="M42" i="1"/>
  <c r="N42" i="1"/>
  <c r="O49" i="1"/>
  <c r="O32" i="1"/>
  <c r="O33" i="1"/>
  <c r="O42" i="1"/>
  <c r="O50" i="1"/>
  <c r="O51" i="1"/>
  <c r="K43" i="2"/>
  <c r="M56" i="2" s="1"/>
  <c r="K41" i="2"/>
  <c r="M54" i="2" s="1"/>
  <c r="L10" i="2"/>
  <c r="E43" i="2"/>
  <c r="H43" i="2" s="1"/>
  <c r="N24" i="2"/>
  <c r="K44" i="2"/>
  <c r="M57" i="2" s="1"/>
  <c r="K42" i="2"/>
  <c r="M55" i="2" s="1"/>
  <c r="M24" i="2"/>
  <c r="M43" i="2" s="1"/>
  <c r="N56" i="2" s="1"/>
  <c r="K40" i="2"/>
  <c r="M40" i="2"/>
  <c r="O110" i="1"/>
  <c r="O107" i="1"/>
  <c r="O113" i="1"/>
  <c r="E44" i="2"/>
  <c r="H44" i="2" s="1"/>
  <c r="E42" i="2"/>
  <c r="H42" i="2" s="1"/>
  <c r="E41" i="2"/>
  <c r="H41" i="2" s="1"/>
  <c r="I53" i="2"/>
  <c r="K101" i="1"/>
  <c r="L101" i="1"/>
  <c r="M101" i="1"/>
  <c r="N101" i="1"/>
  <c r="O101" i="1"/>
  <c r="P5" i="1"/>
  <c r="P49" i="1" s="1"/>
  <c r="L15" i="2"/>
  <c r="L12" i="2"/>
  <c r="L11" i="2"/>
  <c r="L13" i="2"/>
  <c r="L8" i="2"/>
  <c r="K8" i="2"/>
  <c r="L9" i="2"/>
  <c r="L7" i="2"/>
  <c r="L14" i="2"/>
  <c r="K15" i="2"/>
  <c r="K11" i="2"/>
  <c r="K14" i="2"/>
  <c r="K10" i="2"/>
  <c r="K13" i="2"/>
  <c r="K9" i="2"/>
  <c r="K7" i="2"/>
  <c r="K12" i="2"/>
  <c r="C45" i="2"/>
  <c r="E54" i="2"/>
  <c r="E49" i="1"/>
  <c r="N35" i="2"/>
  <c r="L35" i="2"/>
  <c r="E35" i="2"/>
  <c r="F35" i="2"/>
  <c r="N53" i="2" l="1"/>
  <c r="N58" i="2"/>
  <c r="M35" i="2"/>
  <c r="M45" i="2"/>
  <c r="I54" i="2"/>
  <c r="K104" i="1"/>
  <c r="K115" i="1" s="1"/>
  <c r="E58" i="2"/>
  <c r="Q5" i="1"/>
  <c r="Q49" i="1" s="1"/>
  <c r="P113" i="1"/>
  <c r="P110" i="1"/>
  <c r="P107" i="1"/>
  <c r="P104" i="1"/>
  <c r="L104" i="1"/>
  <c r="L115" i="1" s="1"/>
  <c r="M104" i="1"/>
  <c r="M115" i="1" s="1"/>
  <c r="N104" i="1"/>
  <c r="N115" i="1" s="1"/>
  <c r="O104" i="1"/>
  <c r="O115" i="1" s="1"/>
  <c r="M7" i="2"/>
  <c r="M13" i="2"/>
  <c r="M10" i="2"/>
  <c r="M15" i="2"/>
  <c r="M11" i="2"/>
  <c r="M8" i="2"/>
  <c r="M14" i="2"/>
  <c r="M12" i="2"/>
  <c r="M9" i="2"/>
  <c r="F54" i="2"/>
  <c r="D40" i="2"/>
  <c r="J53" i="2" s="1"/>
  <c r="E40" i="2"/>
  <c r="K45" i="2"/>
  <c r="BC67" i="1" l="1" a="1"/>
  <c r="BC67" i="1" s="1"/>
  <c r="AY67" i="1" a="1"/>
  <c r="AY67" i="1" s="1"/>
  <c r="AU67" i="1" a="1"/>
  <c r="AU67" i="1" s="1"/>
  <c r="AQ67" i="1" a="1"/>
  <c r="AQ67" i="1" s="1"/>
  <c r="AM67" i="1" a="1"/>
  <c r="AM67" i="1" s="1"/>
  <c r="AI67" i="1" a="1"/>
  <c r="AI67" i="1" s="1"/>
  <c r="AE67" i="1" a="1"/>
  <c r="AE67" i="1" s="1"/>
  <c r="AA67" i="1" a="1"/>
  <c r="AA67" i="1" s="1"/>
  <c r="W67" i="1" a="1"/>
  <c r="W67" i="1" s="1"/>
  <c r="S67" i="1" a="1"/>
  <c r="S67" i="1" s="1"/>
  <c r="O67" i="1" a="1"/>
  <c r="O67" i="1" s="1"/>
  <c r="K67" i="1" a="1"/>
  <c r="K67" i="1" s="1"/>
  <c r="AW67" i="1" a="1"/>
  <c r="AW67" i="1" s="1"/>
  <c r="AO67" i="1" a="1"/>
  <c r="AO67" i="1" s="1"/>
  <c r="AG67" i="1" a="1"/>
  <c r="AG67" i="1" s="1"/>
  <c r="Y67" i="1" a="1"/>
  <c r="Y67" i="1" s="1"/>
  <c r="Q67" i="1" a="1"/>
  <c r="Q67" i="1" s="1"/>
  <c r="AV67" i="1" a="1"/>
  <c r="AV67" i="1" s="1"/>
  <c r="AN67" i="1" a="1"/>
  <c r="AN67" i="1" s="1"/>
  <c r="AF67" i="1" a="1"/>
  <c r="AF67" i="1" s="1"/>
  <c r="X67" i="1" a="1"/>
  <c r="X67" i="1" s="1"/>
  <c r="P67" i="1" a="1"/>
  <c r="P67" i="1" s="1"/>
  <c r="BB67" i="1" a="1"/>
  <c r="BB67" i="1" s="1"/>
  <c r="AX67" i="1" a="1"/>
  <c r="AX67" i="1" s="1"/>
  <c r="AT67" i="1" a="1"/>
  <c r="AT67" i="1" s="1"/>
  <c r="AP67" i="1" a="1"/>
  <c r="AP67" i="1" s="1"/>
  <c r="AL67" i="1" a="1"/>
  <c r="AL67" i="1" s="1"/>
  <c r="AH67" i="1" a="1"/>
  <c r="AH67" i="1" s="1"/>
  <c r="AD67" i="1" a="1"/>
  <c r="AD67" i="1" s="1"/>
  <c r="Z67" i="1" a="1"/>
  <c r="Z67" i="1" s="1"/>
  <c r="V67" i="1" a="1"/>
  <c r="V67" i="1" s="1"/>
  <c r="R67" i="1" a="1"/>
  <c r="R67" i="1" s="1"/>
  <c r="N67" i="1" a="1"/>
  <c r="N67" i="1" s="1"/>
  <c r="BA67" i="1" a="1"/>
  <c r="BA67" i="1" s="1"/>
  <c r="AS67" i="1" a="1"/>
  <c r="AS67" i="1" s="1"/>
  <c r="AK67" i="1" a="1"/>
  <c r="AK67" i="1" s="1"/>
  <c r="AC67" i="1" a="1"/>
  <c r="AC67" i="1" s="1"/>
  <c r="U67" i="1" a="1"/>
  <c r="U67" i="1" s="1"/>
  <c r="M67" i="1" a="1"/>
  <c r="M67" i="1" s="1"/>
  <c r="AZ67" i="1" a="1"/>
  <c r="AZ67" i="1" s="1"/>
  <c r="AR67" i="1" a="1"/>
  <c r="AR67" i="1" s="1"/>
  <c r="AJ67" i="1" a="1"/>
  <c r="AJ67" i="1" s="1"/>
  <c r="AB67" i="1" a="1"/>
  <c r="AB67" i="1" s="1"/>
  <c r="T67" i="1" a="1"/>
  <c r="T67" i="1" s="1"/>
  <c r="L67" i="1" a="1"/>
  <c r="L67" i="1" s="1"/>
  <c r="R5" i="1"/>
  <c r="R49" i="1" s="1"/>
  <c r="Q51" i="1"/>
  <c r="Q50" i="1"/>
  <c r="Q104" i="1"/>
  <c r="E45" i="2"/>
  <c r="H45" i="2" s="1"/>
  <c r="K11" i="1"/>
  <c r="K25" i="1"/>
  <c r="D45" i="2"/>
  <c r="E67" i="1" s="1"/>
  <c r="R113" i="1"/>
  <c r="R107" i="1"/>
  <c r="R110" i="1"/>
  <c r="Q107" i="1"/>
  <c r="Q113" i="1"/>
  <c r="Q110" i="1"/>
  <c r="M53" i="2"/>
  <c r="M58" i="2" s="1"/>
  <c r="R104" i="1"/>
  <c r="D58" i="2"/>
  <c r="S5" i="1"/>
  <c r="S49" i="1" s="1"/>
  <c r="H40" i="2"/>
  <c r="S51" i="1" l="1"/>
  <c r="S50" i="1"/>
  <c r="R51" i="1"/>
  <c r="R50" i="1"/>
  <c r="F53" i="2"/>
  <c r="H54" i="2" s="1"/>
  <c r="J58" i="2"/>
  <c r="S110" i="1"/>
  <c r="S107" i="1"/>
  <c r="S113" i="1"/>
  <c r="S104" i="1"/>
  <c r="S24" i="1"/>
  <c r="P21" i="1"/>
  <c r="R21" i="1"/>
  <c r="N11" i="1"/>
  <c r="O25" i="1"/>
  <c r="O11" i="1"/>
  <c r="N13" i="1"/>
  <c r="O13" i="1"/>
  <c r="L25" i="1"/>
  <c r="R24" i="1"/>
  <c r="S25" i="1"/>
  <c r="P11" i="1"/>
  <c r="P12" i="1"/>
  <c r="K24" i="1"/>
  <c r="M22" i="1"/>
  <c r="N21" i="1"/>
  <c r="P14" i="1"/>
  <c r="M12" i="1"/>
  <c r="K21" i="1"/>
  <c r="M24" i="1"/>
  <c r="O22" i="1"/>
  <c r="K13" i="1"/>
  <c r="L11" i="1"/>
  <c r="M11" i="1"/>
  <c r="R11" i="1"/>
  <c r="R13" i="1"/>
  <c r="L13" i="1"/>
  <c r="Q12" i="1"/>
  <c r="S11" i="1"/>
  <c r="S13" i="1"/>
  <c r="L22" i="1"/>
  <c r="L23" i="1"/>
  <c r="P25" i="1"/>
  <c r="Q22" i="1"/>
  <c r="Q24" i="1"/>
  <c r="N22" i="1"/>
  <c r="N25" i="1"/>
  <c r="R22" i="1"/>
  <c r="O23" i="1"/>
  <c r="K14" i="1"/>
  <c r="L12" i="1"/>
  <c r="Q13" i="1"/>
  <c r="N12" i="1"/>
  <c r="N14" i="1"/>
  <c r="L14" i="1"/>
  <c r="M13" i="1"/>
  <c r="O12" i="1"/>
  <c r="O14" i="1"/>
  <c r="K23" i="1"/>
  <c r="L21" i="1"/>
  <c r="L24" i="1"/>
  <c r="M21" i="1"/>
  <c r="M23" i="1"/>
  <c r="M25" i="1"/>
  <c r="N23" i="1"/>
  <c r="R25" i="1"/>
  <c r="R23" i="1"/>
  <c r="O24" i="1"/>
  <c r="K12" i="1"/>
  <c r="P13" i="1"/>
  <c r="Q14" i="1"/>
  <c r="R12" i="1"/>
  <c r="R14" i="1"/>
  <c r="Q11" i="1"/>
  <c r="M14" i="1"/>
  <c r="S12" i="1"/>
  <c r="S14" i="1"/>
  <c r="K22" i="1"/>
  <c r="P22" i="1"/>
  <c r="P24" i="1"/>
  <c r="Q21" i="1"/>
  <c r="Q23" i="1"/>
  <c r="Q25" i="1"/>
  <c r="N24" i="1"/>
  <c r="P23" i="1"/>
  <c r="O21" i="1"/>
  <c r="R42" i="1"/>
  <c r="P42" i="1"/>
  <c r="Q42" i="1"/>
  <c r="S22" i="1"/>
  <c r="S21" i="1"/>
  <c r="S23" i="1"/>
  <c r="T5" i="1"/>
  <c r="T49" i="1" s="1"/>
  <c r="S42" i="1"/>
  <c r="E38" i="1"/>
  <c r="E53" i="1"/>
  <c r="E39" i="1"/>
  <c r="E54" i="1"/>
  <c r="E81" i="1"/>
  <c r="E40" i="1"/>
  <c r="E55" i="1"/>
  <c r="E52" i="1"/>
  <c r="F58" i="2" l="1"/>
  <c r="H53" i="2"/>
  <c r="P50" i="1" s="1"/>
  <c r="N40" i="1"/>
  <c r="K40" i="1"/>
  <c r="M40" i="1"/>
  <c r="O40" i="1"/>
  <c r="L40" i="1"/>
  <c r="S38" i="1"/>
  <c r="N38" i="1"/>
  <c r="K38" i="1"/>
  <c r="M38" i="1"/>
  <c r="O38" i="1"/>
  <c r="L38" i="1"/>
  <c r="S39" i="1"/>
  <c r="N39" i="1"/>
  <c r="L39" i="1"/>
  <c r="O39" i="1"/>
  <c r="K39" i="1"/>
  <c r="M39" i="1"/>
  <c r="P51" i="1"/>
  <c r="T51" i="1"/>
  <c r="T50" i="1"/>
  <c r="H56" i="2"/>
  <c r="H55" i="2"/>
  <c r="P101" i="1"/>
  <c r="P115" i="1" s="1"/>
  <c r="H57" i="2"/>
  <c r="T110" i="1"/>
  <c r="T113" i="1"/>
  <c r="T107" i="1"/>
  <c r="T104" i="1"/>
  <c r="M16" i="1"/>
  <c r="P16" i="1"/>
  <c r="O16" i="1"/>
  <c r="O26" i="1"/>
  <c r="N57" i="1"/>
  <c r="R57" i="1"/>
  <c r="K16" i="1"/>
  <c r="K26" i="1"/>
  <c r="L16" i="1"/>
  <c r="M26" i="1"/>
  <c r="K57" i="1"/>
  <c r="O57" i="1"/>
  <c r="L57" i="1"/>
  <c r="P26" i="1"/>
  <c r="N26" i="1"/>
  <c r="L26" i="1"/>
  <c r="S16" i="1"/>
  <c r="R16" i="1"/>
  <c r="Q26" i="1"/>
  <c r="R26" i="1"/>
  <c r="N16" i="1"/>
  <c r="Q16" i="1"/>
  <c r="M57" i="1"/>
  <c r="Q57" i="1"/>
  <c r="S26" i="1"/>
  <c r="S57" i="1"/>
  <c r="P40" i="1"/>
  <c r="Q40" i="1"/>
  <c r="R40" i="1"/>
  <c r="P38" i="1"/>
  <c r="Q38" i="1"/>
  <c r="R38" i="1"/>
  <c r="S40" i="1"/>
  <c r="U5" i="1"/>
  <c r="U49" i="1" s="1"/>
  <c r="T38" i="1"/>
  <c r="T42" i="1"/>
  <c r="T40" i="1"/>
  <c r="T39" i="1"/>
  <c r="T24" i="1"/>
  <c r="T21" i="1"/>
  <c r="T13" i="1"/>
  <c r="T11" i="1"/>
  <c r="T25" i="1"/>
  <c r="T22" i="1"/>
  <c r="T23" i="1"/>
  <c r="T14" i="1"/>
  <c r="T12" i="1"/>
  <c r="P39" i="1"/>
  <c r="Q39" i="1"/>
  <c r="R39" i="1"/>
  <c r="P57" i="1" l="1"/>
  <c r="U51" i="1"/>
  <c r="U50" i="1"/>
  <c r="Q101" i="1"/>
  <c r="Q115" i="1" s="1"/>
  <c r="U107" i="1"/>
  <c r="U113" i="1"/>
  <c r="U110" i="1"/>
  <c r="U104" i="1"/>
  <c r="V5" i="1"/>
  <c r="V49" i="1" s="1"/>
  <c r="U42" i="1"/>
  <c r="U38" i="1"/>
  <c r="U39" i="1"/>
  <c r="U40" i="1"/>
  <c r="U23" i="1"/>
  <c r="U13" i="1"/>
  <c r="U22" i="1"/>
  <c r="U14" i="1"/>
  <c r="U24" i="1"/>
  <c r="U25" i="1"/>
  <c r="U21" i="1"/>
  <c r="U12" i="1"/>
  <c r="U11" i="1"/>
  <c r="T16" i="1"/>
  <c r="T26" i="1"/>
  <c r="T57" i="1"/>
  <c r="V51" i="1" l="1"/>
  <c r="V50" i="1"/>
  <c r="R101" i="1"/>
  <c r="R115" i="1" s="1"/>
  <c r="V107" i="1"/>
  <c r="V113" i="1"/>
  <c r="V110" i="1"/>
  <c r="V104" i="1"/>
  <c r="U16" i="1"/>
  <c r="W5" i="1"/>
  <c r="W49" i="1" s="1"/>
  <c r="V39" i="1"/>
  <c r="V40" i="1"/>
  <c r="V38" i="1"/>
  <c r="V42" i="1"/>
  <c r="V22" i="1"/>
  <c r="V21" i="1"/>
  <c r="V25" i="1"/>
  <c r="V14" i="1"/>
  <c r="V13" i="1"/>
  <c r="V23" i="1"/>
  <c r="V11" i="1"/>
  <c r="V24" i="1"/>
  <c r="V12" i="1"/>
  <c r="U26" i="1"/>
  <c r="U57" i="1"/>
  <c r="E83" i="1"/>
  <c r="E82" i="1"/>
  <c r="E76" i="1"/>
  <c r="E75" i="1"/>
  <c r="E66" i="1"/>
  <c r="E64" i="1"/>
  <c r="E63" i="1"/>
  <c r="E33" i="1"/>
  <c r="E32" i="1"/>
  <c r="E51" i="1"/>
  <c r="E50" i="1"/>
  <c r="S101" i="1" l="1"/>
  <c r="S115" i="1" s="1"/>
  <c r="W50" i="1"/>
  <c r="W51" i="1"/>
  <c r="W107" i="1"/>
  <c r="W113" i="1"/>
  <c r="W110" i="1"/>
  <c r="T101" i="1"/>
  <c r="T115" i="1" s="1"/>
  <c r="W104" i="1"/>
  <c r="Q32" i="1"/>
  <c r="R32" i="1"/>
  <c r="S32" i="1"/>
  <c r="P32" i="1"/>
  <c r="T32" i="1"/>
  <c r="U32" i="1"/>
  <c r="V32" i="1"/>
  <c r="P33" i="1"/>
  <c r="Q33" i="1"/>
  <c r="R33" i="1"/>
  <c r="S33" i="1"/>
  <c r="T33" i="1"/>
  <c r="U33" i="1"/>
  <c r="V33" i="1"/>
  <c r="X5" i="1"/>
  <c r="X49" i="1" s="1"/>
  <c r="W40" i="1"/>
  <c r="W32" i="1"/>
  <c r="W33" i="1"/>
  <c r="W42" i="1"/>
  <c r="W39" i="1"/>
  <c r="W38" i="1"/>
  <c r="W23" i="1"/>
  <c r="W11" i="1"/>
  <c r="W22" i="1"/>
  <c r="W24" i="1"/>
  <c r="W12" i="1"/>
  <c r="W14" i="1"/>
  <c r="W25" i="1"/>
  <c r="W21" i="1"/>
  <c r="W13" i="1"/>
  <c r="V26" i="1"/>
  <c r="V16" i="1"/>
  <c r="V57" i="1"/>
  <c r="E57" i="1"/>
  <c r="E69" i="1"/>
  <c r="X50" i="1" l="1"/>
  <c r="X51" i="1"/>
  <c r="X110" i="1"/>
  <c r="X113" i="1"/>
  <c r="X107" i="1"/>
  <c r="U101" i="1"/>
  <c r="U115" i="1" s="1"/>
  <c r="X104" i="1"/>
  <c r="W26" i="1"/>
  <c r="W16" i="1"/>
  <c r="W57" i="1"/>
  <c r="Y5" i="1"/>
  <c r="Y49" i="1" s="1"/>
  <c r="X33" i="1"/>
  <c r="X38" i="1"/>
  <c r="X42" i="1"/>
  <c r="X40" i="1"/>
  <c r="X32" i="1"/>
  <c r="X39" i="1"/>
  <c r="X25" i="1"/>
  <c r="X13" i="1"/>
  <c r="X24" i="1"/>
  <c r="X23" i="1"/>
  <c r="X22" i="1"/>
  <c r="X21" i="1"/>
  <c r="X12" i="1"/>
  <c r="X14" i="1"/>
  <c r="X11" i="1"/>
  <c r="E36" i="1"/>
  <c r="E84" i="1"/>
  <c r="E77" i="1"/>
  <c r="E37" i="1"/>
  <c r="E35" i="1"/>
  <c r="E78" i="1"/>
  <c r="E74" i="1"/>
  <c r="E80" i="1"/>
  <c r="E41" i="1"/>
  <c r="E34" i="1"/>
  <c r="E79" i="1"/>
  <c r="E31" i="1"/>
  <c r="X34" i="1" l="1"/>
  <c r="N34" i="1"/>
  <c r="K34" i="1"/>
  <c r="M34" i="1"/>
  <c r="O34" i="1"/>
  <c r="L34" i="1"/>
  <c r="N31" i="1"/>
  <c r="L31" i="1"/>
  <c r="O31" i="1"/>
  <c r="K31" i="1"/>
  <c r="M31" i="1"/>
  <c r="N37" i="1"/>
  <c r="L37" i="1"/>
  <c r="K37" i="1"/>
  <c r="O37" i="1"/>
  <c r="M37" i="1"/>
  <c r="N41" i="1"/>
  <c r="L41" i="1"/>
  <c r="O41" i="1"/>
  <c r="M41" i="1"/>
  <c r="K41" i="1"/>
  <c r="X35" i="1"/>
  <c r="N35" i="1"/>
  <c r="L35" i="1"/>
  <c r="O35" i="1"/>
  <c r="K35" i="1"/>
  <c r="M35" i="1"/>
  <c r="N36" i="1"/>
  <c r="M36" i="1"/>
  <c r="O36" i="1"/>
  <c r="L36" i="1"/>
  <c r="K36" i="1"/>
  <c r="Y51" i="1"/>
  <c r="Y50" i="1"/>
  <c r="Y110" i="1"/>
  <c r="Y113" i="1"/>
  <c r="Y107" i="1"/>
  <c r="V101" i="1"/>
  <c r="V115" i="1" s="1"/>
  <c r="Y104" i="1"/>
  <c r="X16" i="1"/>
  <c r="X57" i="1"/>
  <c r="P31" i="1"/>
  <c r="Q31" i="1"/>
  <c r="R31" i="1"/>
  <c r="S31" i="1"/>
  <c r="T31" i="1"/>
  <c r="U31" i="1"/>
  <c r="V31" i="1"/>
  <c r="W31" i="1"/>
  <c r="P37" i="1"/>
  <c r="Q37" i="1"/>
  <c r="R37" i="1"/>
  <c r="S37" i="1"/>
  <c r="T37" i="1"/>
  <c r="U37" i="1"/>
  <c r="V37" i="1"/>
  <c r="W37" i="1"/>
  <c r="X31" i="1"/>
  <c r="P34" i="1"/>
  <c r="Q34" i="1"/>
  <c r="R34" i="1"/>
  <c r="S34" i="1"/>
  <c r="T34" i="1"/>
  <c r="U34" i="1"/>
  <c r="V34" i="1"/>
  <c r="W34" i="1"/>
  <c r="P41" i="1"/>
  <c r="Q41" i="1"/>
  <c r="R41" i="1"/>
  <c r="S41" i="1"/>
  <c r="T41" i="1"/>
  <c r="U41" i="1"/>
  <c r="V41" i="1"/>
  <c r="W41" i="1"/>
  <c r="P35" i="1"/>
  <c r="Q35" i="1"/>
  <c r="R35" i="1"/>
  <c r="S35" i="1"/>
  <c r="T35" i="1"/>
  <c r="U35" i="1"/>
  <c r="V35" i="1"/>
  <c r="W35" i="1"/>
  <c r="P36" i="1"/>
  <c r="Q36" i="1"/>
  <c r="R36" i="1"/>
  <c r="S36" i="1"/>
  <c r="T36" i="1"/>
  <c r="U36" i="1"/>
  <c r="V36" i="1"/>
  <c r="W36" i="1"/>
  <c r="X26" i="1"/>
  <c r="X36" i="1"/>
  <c r="X37" i="1"/>
  <c r="X41" i="1"/>
  <c r="Z5" i="1"/>
  <c r="Z49" i="1" s="1"/>
  <c r="Y42" i="1"/>
  <c r="Y38" i="1"/>
  <c r="Y34" i="1"/>
  <c r="Y39" i="1"/>
  <c r="Y41" i="1"/>
  <c r="Y37" i="1"/>
  <c r="Y36" i="1"/>
  <c r="Y35" i="1"/>
  <c r="Y40" i="1"/>
  <c r="Y33" i="1"/>
  <c r="Y32" i="1"/>
  <c r="Y31" i="1"/>
  <c r="Y24" i="1"/>
  <c r="Y11" i="1"/>
  <c r="Y12" i="1"/>
  <c r="Y23" i="1"/>
  <c r="Y13" i="1"/>
  <c r="Y25" i="1"/>
  <c r="Y21" i="1"/>
  <c r="Y22" i="1"/>
  <c r="Y14" i="1"/>
  <c r="E86" i="1"/>
  <c r="E44" i="1"/>
  <c r="K44" i="1" l="1"/>
  <c r="Z51" i="1"/>
  <c r="Z50" i="1"/>
  <c r="Z110" i="1"/>
  <c r="Z113" i="1"/>
  <c r="Z107" i="1"/>
  <c r="W101" i="1"/>
  <c r="W115" i="1" s="1"/>
  <c r="Z104" i="1"/>
  <c r="Y44" i="1"/>
  <c r="Y57" i="1"/>
  <c r="O44" i="1"/>
  <c r="Y26" i="1"/>
  <c r="V44" i="1"/>
  <c r="R44" i="1"/>
  <c r="N44" i="1"/>
  <c r="W44" i="1"/>
  <c r="S44" i="1"/>
  <c r="Y16" i="1"/>
  <c r="U44" i="1"/>
  <c r="Q44" i="1"/>
  <c r="M44" i="1"/>
  <c r="AA5" i="1"/>
  <c r="AA49" i="1" s="1"/>
  <c r="Z39" i="1"/>
  <c r="Z35" i="1"/>
  <c r="Z31" i="1"/>
  <c r="Z40" i="1"/>
  <c r="Z42" i="1"/>
  <c r="Z41" i="1"/>
  <c r="Z37" i="1"/>
  <c r="Z36" i="1"/>
  <c r="Z38" i="1"/>
  <c r="Z34" i="1"/>
  <c r="Z33" i="1"/>
  <c r="Z32" i="1"/>
  <c r="Z23" i="1"/>
  <c r="Z11" i="1"/>
  <c r="Z21" i="1"/>
  <c r="Z25" i="1"/>
  <c r="Z14" i="1"/>
  <c r="Z22" i="1"/>
  <c r="Z12" i="1"/>
  <c r="Z24" i="1"/>
  <c r="Z13" i="1"/>
  <c r="X44" i="1"/>
  <c r="T44" i="1"/>
  <c r="P44" i="1"/>
  <c r="L44" i="1"/>
  <c r="AA51" i="1" l="1"/>
  <c r="AA50" i="1"/>
  <c r="AA113" i="1"/>
  <c r="AA110" i="1"/>
  <c r="AA107" i="1"/>
  <c r="X101" i="1"/>
  <c r="X115" i="1" s="1"/>
  <c r="AA104" i="1"/>
  <c r="Z44" i="1"/>
  <c r="Z16" i="1"/>
  <c r="Z26" i="1"/>
  <c r="Z57" i="1"/>
  <c r="AB5" i="1"/>
  <c r="AB49" i="1" s="1"/>
  <c r="AA40" i="1"/>
  <c r="AA36" i="1"/>
  <c r="AA32" i="1"/>
  <c r="AA41" i="1"/>
  <c r="AA39" i="1"/>
  <c r="AA37" i="1"/>
  <c r="AA38" i="1"/>
  <c r="AA35" i="1"/>
  <c r="AA34" i="1"/>
  <c r="AA33" i="1"/>
  <c r="AA31" i="1"/>
  <c r="AA42" i="1"/>
  <c r="AA24" i="1"/>
  <c r="AA12" i="1"/>
  <c r="AA23" i="1"/>
  <c r="AA25" i="1"/>
  <c r="AA21" i="1"/>
  <c r="AA13" i="1"/>
  <c r="AA11" i="1"/>
  <c r="AA22" i="1"/>
  <c r="AA14" i="1"/>
  <c r="AB51" i="1" l="1"/>
  <c r="AB50" i="1"/>
  <c r="AB113" i="1"/>
  <c r="AB110" i="1"/>
  <c r="AB107" i="1"/>
  <c r="Y101" i="1"/>
  <c r="Y115" i="1" s="1"/>
  <c r="AB104" i="1"/>
  <c r="AA16" i="1"/>
  <c r="AA44" i="1"/>
  <c r="AA57" i="1"/>
  <c r="AC5" i="1"/>
  <c r="AC49" i="1" s="1"/>
  <c r="AB41" i="1"/>
  <c r="AB37" i="1"/>
  <c r="AB33" i="1"/>
  <c r="AB42" i="1"/>
  <c r="AB38" i="1"/>
  <c r="AB36" i="1"/>
  <c r="AB35" i="1"/>
  <c r="AB34" i="1"/>
  <c r="AB31" i="1"/>
  <c r="AB32" i="1"/>
  <c r="AB40" i="1"/>
  <c r="AB39" i="1"/>
  <c r="AB23" i="1"/>
  <c r="AB14" i="1"/>
  <c r="AB25" i="1"/>
  <c r="AB13" i="1"/>
  <c r="AB11" i="1"/>
  <c r="AB12" i="1"/>
  <c r="AB21" i="1"/>
  <c r="AB24" i="1"/>
  <c r="AB22" i="1"/>
  <c r="AA26" i="1"/>
  <c r="AC51" i="1" l="1"/>
  <c r="AC50" i="1"/>
  <c r="AC104" i="1"/>
  <c r="AC113" i="1"/>
  <c r="AC110" i="1"/>
  <c r="AC107" i="1"/>
  <c r="Z101" i="1"/>
  <c r="Z115" i="1" s="1"/>
  <c r="AB16" i="1"/>
  <c r="AB26" i="1"/>
  <c r="AB44" i="1"/>
  <c r="AB57" i="1"/>
  <c r="AD5" i="1"/>
  <c r="AD49" i="1" s="1"/>
  <c r="AC42" i="1"/>
  <c r="AC38" i="1"/>
  <c r="AC34" i="1"/>
  <c r="AC39" i="1"/>
  <c r="AC41" i="1"/>
  <c r="AC33" i="1"/>
  <c r="AC32" i="1"/>
  <c r="AC31" i="1"/>
  <c r="AC40" i="1"/>
  <c r="AC37" i="1"/>
  <c r="AC36" i="1"/>
  <c r="AC35" i="1"/>
  <c r="AC25" i="1"/>
  <c r="AC21" i="1"/>
  <c r="AC13" i="1"/>
  <c r="AC12" i="1"/>
  <c r="AC11" i="1"/>
  <c r="AC22" i="1"/>
  <c r="AC24" i="1"/>
  <c r="AC23" i="1"/>
  <c r="AC14" i="1"/>
  <c r="AD51" i="1" l="1"/>
  <c r="AD50" i="1"/>
  <c r="AD107" i="1"/>
  <c r="AD113" i="1"/>
  <c r="AD110" i="1"/>
  <c r="AA101" i="1"/>
  <c r="AA115" i="1" s="1"/>
  <c r="AD104" i="1"/>
  <c r="AD101" i="1"/>
  <c r="AC16" i="1"/>
  <c r="AC44" i="1"/>
  <c r="AE5" i="1"/>
  <c r="AE49" i="1" s="1"/>
  <c r="AD39" i="1"/>
  <c r="AD35" i="1"/>
  <c r="AD31" i="1"/>
  <c r="AD40" i="1"/>
  <c r="AD38" i="1"/>
  <c r="AD42" i="1"/>
  <c r="AD37" i="1"/>
  <c r="AD36" i="1"/>
  <c r="AD41" i="1"/>
  <c r="AD34" i="1"/>
  <c r="AD33" i="1"/>
  <c r="AD32" i="1"/>
  <c r="AD12" i="1"/>
  <c r="AD13" i="1"/>
  <c r="AD22" i="1"/>
  <c r="AD23" i="1"/>
  <c r="AD24" i="1"/>
  <c r="AD11" i="1"/>
  <c r="AD21" i="1"/>
  <c r="AD25" i="1"/>
  <c r="AD14" i="1"/>
  <c r="AC26" i="1"/>
  <c r="AC57" i="1"/>
  <c r="AE50" i="1" l="1"/>
  <c r="AE51" i="1"/>
  <c r="AD115" i="1"/>
  <c r="AE113" i="1"/>
  <c r="AE110" i="1"/>
  <c r="AE107" i="1"/>
  <c r="AB101" i="1"/>
  <c r="AB115" i="1" s="1"/>
  <c r="AE104" i="1"/>
  <c r="AE101" i="1"/>
  <c r="AF5" i="1"/>
  <c r="AF49" i="1" s="1"/>
  <c r="AE40" i="1"/>
  <c r="AE36" i="1"/>
  <c r="AE32" i="1"/>
  <c r="AE41" i="1"/>
  <c r="AE42" i="1"/>
  <c r="AE37" i="1"/>
  <c r="AE39" i="1"/>
  <c r="AE35" i="1"/>
  <c r="AE34" i="1"/>
  <c r="AE33" i="1"/>
  <c r="AE38" i="1"/>
  <c r="AE31" i="1"/>
  <c r="AE25" i="1"/>
  <c r="AE21" i="1"/>
  <c r="AE13" i="1"/>
  <c r="AE12" i="1"/>
  <c r="AE22" i="1"/>
  <c r="AE14" i="1"/>
  <c r="AE24" i="1"/>
  <c r="AE23" i="1"/>
  <c r="AE11" i="1"/>
  <c r="AD57" i="1"/>
  <c r="AD26" i="1"/>
  <c r="AD44" i="1"/>
  <c r="AD16" i="1"/>
  <c r="AF50" i="1" l="1"/>
  <c r="AF51" i="1"/>
  <c r="AF101" i="1"/>
  <c r="AF113" i="1"/>
  <c r="AF107" i="1"/>
  <c r="AF110" i="1"/>
  <c r="AE115" i="1"/>
  <c r="AC101" i="1"/>
  <c r="AC115" i="1" s="1"/>
  <c r="AF104" i="1"/>
  <c r="AE57" i="1"/>
  <c r="AE44" i="1"/>
  <c r="AE26" i="1"/>
  <c r="AE16" i="1"/>
  <c r="AG5" i="1"/>
  <c r="AG49" i="1" s="1"/>
  <c r="AF41" i="1"/>
  <c r="AF37" i="1"/>
  <c r="AF33" i="1"/>
  <c r="AF38" i="1"/>
  <c r="AF42" i="1"/>
  <c r="AF40" i="1"/>
  <c r="AF39" i="1"/>
  <c r="AF36" i="1"/>
  <c r="AF35" i="1"/>
  <c r="AF34" i="1"/>
  <c r="AF32" i="1"/>
  <c r="AF31" i="1"/>
  <c r="AF22" i="1"/>
  <c r="AF12" i="1"/>
  <c r="AF11" i="1"/>
  <c r="AF24" i="1"/>
  <c r="AF21" i="1"/>
  <c r="AF23" i="1"/>
  <c r="AF13" i="1"/>
  <c r="AF25" i="1"/>
  <c r="AF14" i="1"/>
  <c r="AG51" i="1" l="1"/>
  <c r="AG50" i="1"/>
  <c r="AF115" i="1"/>
  <c r="AG107" i="1"/>
  <c r="AG113" i="1"/>
  <c r="AG110" i="1"/>
  <c r="AG101" i="1"/>
  <c r="AG104" i="1"/>
  <c r="AF57" i="1"/>
  <c r="AF26" i="1"/>
  <c r="AH5" i="1"/>
  <c r="AH49" i="1" s="1"/>
  <c r="AG42" i="1"/>
  <c r="AG38" i="1"/>
  <c r="AG34" i="1"/>
  <c r="AG39" i="1"/>
  <c r="AG37" i="1"/>
  <c r="AG36" i="1"/>
  <c r="AG35" i="1"/>
  <c r="AG33" i="1"/>
  <c r="AG32" i="1"/>
  <c r="AG31" i="1"/>
  <c r="AG41" i="1"/>
  <c r="AG40" i="1"/>
  <c r="AG22" i="1"/>
  <c r="AG12" i="1"/>
  <c r="AG14" i="1"/>
  <c r="AG21" i="1"/>
  <c r="AG23" i="1"/>
  <c r="AG25" i="1"/>
  <c r="AG11" i="1"/>
  <c r="AG24" i="1"/>
  <c r="AG13" i="1"/>
  <c r="AF44" i="1"/>
  <c r="AF16" i="1"/>
  <c r="AH51" i="1" l="1"/>
  <c r="AH50" i="1"/>
  <c r="AH110" i="1"/>
  <c r="AH113" i="1"/>
  <c r="AG115" i="1"/>
  <c r="AH107" i="1"/>
  <c r="AH101" i="1"/>
  <c r="AH104" i="1"/>
  <c r="AG16" i="1"/>
  <c r="AG44" i="1"/>
  <c r="AG57" i="1"/>
  <c r="AI5" i="1"/>
  <c r="AI49" i="1" s="1"/>
  <c r="AH39" i="1"/>
  <c r="AH35" i="1"/>
  <c r="AH31" i="1"/>
  <c r="AH40" i="1"/>
  <c r="AH42" i="1"/>
  <c r="AH34" i="1"/>
  <c r="AH33" i="1"/>
  <c r="AH32" i="1"/>
  <c r="AH41" i="1"/>
  <c r="AH38" i="1"/>
  <c r="AH37" i="1"/>
  <c r="AH36" i="1"/>
  <c r="AH24" i="1"/>
  <c r="AH21" i="1"/>
  <c r="AH13" i="1"/>
  <c r="AH25" i="1"/>
  <c r="AH14" i="1"/>
  <c r="AH23" i="1"/>
  <c r="AH12" i="1"/>
  <c r="AH22" i="1"/>
  <c r="AH11" i="1"/>
  <c r="AG26" i="1"/>
  <c r="AI51" i="1" l="1"/>
  <c r="AI50" i="1"/>
  <c r="AI107" i="1"/>
  <c r="AI113" i="1"/>
  <c r="AI110" i="1"/>
  <c r="AH115" i="1"/>
  <c r="AI101" i="1"/>
  <c r="AI104" i="1"/>
  <c r="AH16" i="1"/>
  <c r="AH26" i="1"/>
  <c r="AJ5" i="1"/>
  <c r="AJ49" i="1" s="1"/>
  <c r="AI40" i="1"/>
  <c r="AI36" i="1"/>
  <c r="AI32" i="1"/>
  <c r="AI41" i="1"/>
  <c r="AI37" i="1"/>
  <c r="AI39" i="1"/>
  <c r="AI31" i="1"/>
  <c r="AI38" i="1"/>
  <c r="AI35" i="1"/>
  <c r="AI34" i="1"/>
  <c r="AI33" i="1"/>
  <c r="AI42" i="1"/>
  <c r="AI22" i="1"/>
  <c r="AI14" i="1"/>
  <c r="AI21" i="1"/>
  <c r="AI23" i="1"/>
  <c r="AI11" i="1"/>
  <c r="AI25" i="1"/>
  <c r="AI13" i="1"/>
  <c r="AI24" i="1"/>
  <c r="AI12" i="1"/>
  <c r="AH57" i="1"/>
  <c r="AH44" i="1"/>
  <c r="AJ51" i="1" l="1"/>
  <c r="AJ50" i="1"/>
  <c r="AI115" i="1"/>
  <c r="AJ113" i="1"/>
  <c r="AJ110" i="1"/>
  <c r="AJ107" i="1"/>
  <c r="AJ101" i="1"/>
  <c r="AJ104" i="1"/>
  <c r="AI26" i="1"/>
  <c r="AI44" i="1"/>
  <c r="AI57" i="1"/>
  <c r="AI16" i="1"/>
  <c r="AK5" i="1"/>
  <c r="AK49" i="1" s="1"/>
  <c r="AJ41" i="1"/>
  <c r="AJ37" i="1"/>
  <c r="AJ33" i="1"/>
  <c r="AJ38" i="1"/>
  <c r="AJ42" i="1"/>
  <c r="AJ40" i="1"/>
  <c r="AJ36" i="1"/>
  <c r="AJ35" i="1"/>
  <c r="AJ34" i="1"/>
  <c r="AJ32" i="1"/>
  <c r="AJ31" i="1"/>
  <c r="AJ39" i="1"/>
  <c r="AJ24" i="1"/>
  <c r="AJ14" i="1"/>
  <c r="AJ12" i="1"/>
  <c r="AJ11" i="1"/>
  <c r="AJ25" i="1"/>
  <c r="AJ21" i="1"/>
  <c r="AJ23" i="1"/>
  <c r="AJ22" i="1"/>
  <c r="AJ13" i="1"/>
  <c r="AK51" i="1" l="1"/>
  <c r="AK50" i="1"/>
  <c r="AK107" i="1"/>
  <c r="AK101" i="1"/>
  <c r="AK113" i="1"/>
  <c r="AK110" i="1"/>
  <c r="AJ115" i="1"/>
  <c r="AK104" i="1"/>
  <c r="AJ16" i="1"/>
  <c r="AJ44" i="1"/>
  <c r="AJ26" i="1"/>
  <c r="AJ57" i="1"/>
  <c r="AL5" i="1"/>
  <c r="AL49" i="1" s="1"/>
  <c r="AK42" i="1"/>
  <c r="AK38" i="1"/>
  <c r="AK34" i="1"/>
  <c r="AK39" i="1"/>
  <c r="AK41" i="1"/>
  <c r="AK40" i="1"/>
  <c r="AK36" i="1"/>
  <c r="AK35" i="1"/>
  <c r="AK37" i="1"/>
  <c r="AK33" i="1"/>
  <c r="AK32" i="1"/>
  <c r="AK31" i="1"/>
  <c r="AK23" i="1"/>
  <c r="AK12" i="1"/>
  <c r="AK11" i="1"/>
  <c r="AK14" i="1"/>
  <c r="AK22" i="1"/>
  <c r="AK13" i="1"/>
  <c r="AK24" i="1"/>
  <c r="AK25" i="1"/>
  <c r="AK21" i="1"/>
  <c r="AL51" i="1" l="1"/>
  <c r="AL50" i="1"/>
  <c r="AL110" i="1"/>
  <c r="AL113" i="1"/>
  <c r="AK115" i="1"/>
  <c r="AL107" i="1"/>
  <c r="AL101" i="1"/>
  <c r="AL104" i="1"/>
  <c r="AK26" i="1"/>
  <c r="AK44" i="1"/>
  <c r="AM5" i="1"/>
  <c r="AM49" i="1" s="1"/>
  <c r="AL39" i="1"/>
  <c r="AL35" i="1"/>
  <c r="AL31" i="1"/>
  <c r="AL40" i="1"/>
  <c r="AL38" i="1"/>
  <c r="AL36" i="1"/>
  <c r="AL37" i="1"/>
  <c r="AL34" i="1"/>
  <c r="AL33" i="1"/>
  <c r="AL32" i="1"/>
  <c r="AL42" i="1"/>
  <c r="AL41" i="1"/>
  <c r="AL25" i="1"/>
  <c r="AL22" i="1"/>
  <c r="AL14" i="1"/>
  <c r="AL24" i="1"/>
  <c r="AL13" i="1"/>
  <c r="AL21" i="1"/>
  <c r="AL11" i="1"/>
  <c r="AL23" i="1"/>
  <c r="AL12" i="1"/>
  <c r="AK16" i="1"/>
  <c r="AK57" i="1"/>
  <c r="AM51" i="1" l="1"/>
  <c r="AM50" i="1"/>
  <c r="AM107" i="1"/>
  <c r="AM113" i="1"/>
  <c r="AL115" i="1"/>
  <c r="AM110" i="1"/>
  <c r="AM104" i="1"/>
  <c r="AM101" i="1"/>
  <c r="AL26" i="1"/>
  <c r="AL16" i="1"/>
  <c r="AN5" i="1"/>
  <c r="AN49" i="1" s="1"/>
  <c r="AM40" i="1"/>
  <c r="AM36" i="1"/>
  <c r="AM32" i="1"/>
  <c r="AM37" i="1"/>
  <c r="AM41" i="1"/>
  <c r="AM35" i="1"/>
  <c r="AM34" i="1"/>
  <c r="AM33" i="1"/>
  <c r="AM31" i="1"/>
  <c r="AM42" i="1"/>
  <c r="AM39" i="1"/>
  <c r="AM38" i="1"/>
  <c r="AM23" i="1"/>
  <c r="AM11" i="1"/>
  <c r="AM22" i="1"/>
  <c r="AM24" i="1"/>
  <c r="AM12" i="1"/>
  <c r="AM14" i="1"/>
  <c r="AM25" i="1"/>
  <c r="AM21" i="1"/>
  <c r="AM13" i="1"/>
  <c r="AL44" i="1"/>
  <c r="AL57" i="1"/>
  <c r="AN50" i="1" l="1"/>
  <c r="AN51" i="1"/>
  <c r="AN113" i="1"/>
  <c r="AN110" i="1"/>
  <c r="AN107" i="1"/>
  <c r="AM115" i="1"/>
  <c r="AN101" i="1"/>
  <c r="AN104" i="1"/>
  <c r="AM26" i="1"/>
  <c r="AM57" i="1"/>
  <c r="AM16" i="1"/>
  <c r="AM44" i="1"/>
  <c r="AO5" i="1"/>
  <c r="AO49" i="1" s="1"/>
  <c r="AN41" i="1"/>
  <c r="AN37" i="1"/>
  <c r="AN33" i="1"/>
  <c r="AN38" i="1"/>
  <c r="AN42" i="1"/>
  <c r="AN40" i="1"/>
  <c r="AN32" i="1"/>
  <c r="AN31" i="1"/>
  <c r="AN39" i="1"/>
  <c r="AN36" i="1"/>
  <c r="AN35" i="1"/>
  <c r="AN34" i="1"/>
  <c r="AN25" i="1"/>
  <c r="AN22" i="1"/>
  <c r="AN21" i="1"/>
  <c r="AN14" i="1"/>
  <c r="AN12" i="1"/>
  <c r="AN13" i="1"/>
  <c r="AN11" i="1"/>
  <c r="AN24" i="1"/>
  <c r="AN23" i="1"/>
  <c r="AO51" i="1" l="1"/>
  <c r="AO50" i="1"/>
  <c r="AO107" i="1"/>
  <c r="AO110" i="1"/>
  <c r="AP110" i="1" s="1"/>
  <c r="AO113" i="1"/>
  <c r="AN115" i="1"/>
  <c r="AO104" i="1"/>
  <c r="AO101" i="1"/>
  <c r="AN16" i="1"/>
  <c r="AN26" i="1"/>
  <c r="AP5" i="1"/>
  <c r="AP49" i="1" s="1"/>
  <c r="AO42" i="1"/>
  <c r="AO38" i="1"/>
  <c r="AO34" i="1"/>
  <c r="AO39" i="1"/>
  <c r="AO37" i="1"/>
  <c r="AO41" i="1"/>
  <c r="AO36" i="1"/>
  <c r="AO35" i="1"/>
  <c r="AO40" i="1"/>
  <c r="AO33" i="1"/>
  <c r="AO32" i="1"/>
  <c r="AO31" i="1"/>
  <c r="AO24" i="1"/>
  <c r="AO14" i="1"/>
  <c r="AO13" i="1"/>
  <c r="AO23" i="1"/>
  <c r="AO12" i="1"/>
  <c r="AO25" i="1"/>
  <c r="AO21" i="1"/>
  <c r="AO22" i="1"/>
  <c r="AO11" i="1"/>
  <c r="AN44" i="1"/>
  <c r="AN57" i="1"/>
  <c r="AP51" i="1" l="1"/>
  <c r="AP50" i="1"/>
  <c r="AP113" i="1"/>
  <c r="AP107" i="1"/>
  <c r="AO115" i="1"/>
  <c r="AP104" i="1"/>
  <c r="AP101" i="1"/>
  <c r="AO44" i="1"/>
  <c r="AO26" i="1"/>
  <c r="AO57" i="1"/>
  <c r="AO16" i="1"/>
  <c r="AQ5" i="1"/>
  <c r="AQ49" i="1" s="1"/>
  <c r="AP39" i="1"/>
  <c r="AP35" i="1"/>
  <c r="AP31" i="1"/>
  <c r="AP40" i="1"/>
  <c r="AP42" i="1"/>
  <c r="AP41" i="1"/>
  <c r="AP36" i="1"/>
  <c r="AP38" i="1"/>
  <c r="AP34" i="1"/>
  <c r="AP33" i="1"/>
  <c r="AP32" i="1"/>
  <c r="AP37" i="1"/>
  <c r="AP21" i="1"/>
  <c r="AP11" i="1"/>
  <c r="AP14" i="1"/>
  <c r="AP22" i="1"/>
  <c r="AP23" i="1"/>
  <c r="AP12" i="1"/>
  <c r="AP25" i="1"/>
  <c r="AP24" i="1"/>
  <c r="AP13" i="1"/>
  <c r="AQ51" i="1" l="1"/>
  <c r="AQ50" i="1"/>
  <c r="AQ107" i="1"/>
  <c r="AQ113" i="1"/>
  <c r="AQ110" i="1"/>
  <c r="AP115" i="1"/>
  <c r="AQ104" i="1"/>
  <c r="AQ101" i="1"/>
  <c r="AP26" i="1"/>
  <c r="AR5" i="1"/>
  <c r="AR49" i="1" s="1"/>
  <c r="AQ40" i="1"/>
  <c r="AQ36" i="1"/>
  <c r="AQ32" i="1"/>
  <c r="AQ37" i="1"/>
  <c r="AQ41" i="1"/>
  <c r="AQ39" i="1"/>
  <c r="AQ38" i="1"/>
  <c r="AQ35" i="1"/>
  <c r="AQ34" i="1"/>
  <c r="AQ33" i="1"/>
  <c r="AQ31" i="1"/>
  <c r="AQ42" i="1"/>
  <c r="AQ24" i="1"/>
  <c r="AQ12" i="1"/>
  <c r="AQ23" i="1"/>
  <c r="AQ25" i="1"/>
  <c r="AQ21" i="1"/>
  <c r="AQ13" i="1"/>
  <c r="AQ11" i="1"/>
  <c r="AQ22" i="1"/>
  <c r="AQ14" i="1"/>
  <c r="AP44" i="1"/>
  <c r="AP57" i="1"/>
  <c r="AP16" i="1"/>
  <c r="AR50" i="1" l="1"/>
  <c r="AR51" i="1"/>
  <c r="AR110" i="1"/>
  <c r="AR113" i="1"/>
  <c r="AR107" i="1"/>
  <c r="AQ115" i="1"/>
  <c r="AR101" i="1"/>
  <c r="AR104" i="1"/>
  <c r="AQ16" i="1"/>
  <c r="AQ44" i="1"/>
  <c r="AQ57" i="1"/>
  <c r="AQ26" i="1"/>
  <c r="AS5" i="1"/>
  <c r="AS49" i="1" s="1"/>
  <c r="AR41" i="1"/>
  <c r="AR37" i="1"/>
  <c r="AR33" i="1"/>
  <c r="AR42" i="1"/>
  <c r="AR38" i="1"/>
  <c r="AR36" i="1"/>
  <c r="AR35" i="1"/>
  <c r="AR34" i="1"/>
  <c r="AR32" i="1"/>
  <c r="AR31" i="1"/>
  <c r="AR40" i="1"/>
  <c r="AR39" i="1"/>
  <c r="AR25" i="1"/>
  <c r="AR23" i="1"/>
  <c r="AR22" i="1"/>
  <c r="AR14" i="1"/>
  <c r="AR12" i="1"/>
  <c r="AR24" i="1"/>
  <c r="AR21" i="1"/>
  <c r="AR13" i="1"/>
  <c r="AR11" i="1"/>
  <c r="AS51" i="1" l="1"/>
  <c r="AS50" i="1"/>
  <c r="AR115" i="1"/>
  <c r="AS113" i="1"/>
  <c r="AS107" i="1"/>
  <c r="AS110" i="1"/>
  <c r="AS104" i="1"/>
  <c r="AS101" i="1"/>
  <c r="AR16" i="1"/>
  <c r="AR26" i="1"/>
  <c r="AT5" i="1"/>
  <c r="AT49" i="1" s="1"/>
  <c r="AS42" i="1"/>
  <c r="AS38" i="1"/>
  <c r="AS34" i="1"/>
  <c r="AS39" i="1"/>
  <c r="AS41" i="1"/>
  <c r="AS33" i="1"/>
  <c r="AS32" i="1"/>
  <c r="AS31" i="1"/>
  <c r="AS40" i="1"/>
  <c r="AS37" i="1"/>
  <c r="AS36" i="1"/>
  <c r="AS35" i="1"/>
  <c r="AS25" i="1"/>
  <c r="AS21" i="1"/>
  <c r="AS14" i="1"/>
  <c r="AS11" i="1"/>
  <c r="AS12" i="1"/>
  <c r="AS22" i="1"/>
  <c r="AS24" i="1"/>
  <c r="AS23" i="1"/>
  <c r="AS13" i="1"/>
  <c r="AR44" i="1"/>
  <c r="AR57" i="1"/>
  <c r="AT51" i="1" l="1"/>
  <c r="AT50" i="1"/>
  <c r="AT110" i="1"/>
  <c r="AT113" i="1"/>
  <c r="AT107" i="1"/>
  <c r="AS115" i="1"/>
  <c r="AT104" i="1"/>
  <c r="AT101" i="1"/>
  <c r="AS26" i="1"/>
  <c r="AU5" i="1"/>
  <c r="AU49" i="1" s="1"/>
  <c r="AT39" i="1"/>
  <c r="AT35" i="1"/>
  <c r="AT31" i="1"/>
  <c r="AT40" i="1"/>
  <c r="AT38" i="1"/>
  <c r="AT37" i="1"/>
  <c r="AT42" i="1"/>
  <c r="AT36" i="1"/>
  <c r="AT41" i="1"/>
  <c r="AT34" i="1"/>
  <c r="AT33" i="1"/>
  <c r="AT32" i="1"/>
  <c r="AT23" i="1"/>
  <c r="AT12" i="1"/>
  <c r="AT13" i="1"/>
  <c r="AT22" i="1"/>
  <c r="AT24" i="1"/>
  <c r="AT21" i="1"/>
  <c r="AT11" i="1"/>
  <c r="AT25" i="1"/>
  <c r="AT14" i="1"/>
  <c r="AS16" i="1"/>
  <c r="AS44" i="1"/>
  <c r="AS57" i="1"/>
  <c r="AU51" i="1" l="1"/>
  <c r="AU50" i="1"/>
  <c r="AU113" i="1"/>
  <c r="AU110" i="1"/>
  <c r="AU107" i="1"/>
  <c r="AT115" i="1"/>
  <c r="AU101" i="1"/>
  <c r="AU104" i="1"/>
  <c r="AT57" i="1"/>
  <c r="AT16" i="1"/>
  <c r="AT26" i="1"/>
  <c r="AT44" i="1"/>
  <c r="AV5" i="1"/>
  <c r="AV49" i="1" s="1"/>
  <c r="AU40" i="1"/>
  <c r="AU36" i="1"/>
  <c r="AU32" i="1"/>
  <c r="AU41" i="1"/>
  <c r="AU37" i="1"/>
  <c r="AU42" i="1"/>
  <c r="AU39" i="1"/>
  <c r="AU35" i="1"/>
  <c r="AU34" i="1"/>
  <c r="AU33" i="1"/>
  <c r="AU38" i="1"/>
  <c r="AU31" i="1"/>
  <c r="AU25" i="1"/>
  <c r="AU21" i="1"/>
  <c r="AU13" i="1"/>
  <c r="AU12" i="1"/>
  <c r="AU22" i="1"/>
  <c r="AU14" i="1"/>
  <c r="AU24" i="1"/>
  <c r="AU23" i="1"/>
  <c r="AU11" i="1"/>
  <c r="AV51" i="1" l="1"/>
  <c r="AV50" i="1"/>
  <c r="AV110" i="1"/>
  <c r="AV107" i="1"/>
  <c r="AU115" i="1"/>
  <c r="AV113" i="1"/>
  <c r="AV101" i="1"/>
  <c r="AV104" i="1"/>
  <c r="AU26" i="1"/>
  <c r="AU16" i="1"/>
  <c r="AW5" i="1"/>
  <c r="AW49" i="1" s="1"/>
  <c r="AV41" i="1"/>
  <c r="AV37" i="1"/>
  <c r="AV33" i="1"/>
  <c r="AV38" i="1"/>
  <c r="AV42" i="1"/>
  <c r="AV40" i="1"/>
  <c r="AV39" i="1"/>
  <c r="AV36" i="1"/>
  <c r="AV35" i="1"/>
  <c r="AV34" i="1"/>
  <c r="AV32" i="1"/>
  <c r="AV31" i="1"/>
  <c r="AV23" i="1"/>
  <c r="AV21" i="1"/>
  <c r="AV13" i="1"/>
  <c r="AV14" i="1"/>
  <c r="AV11" i="1"/>
  <c r="AV24" i="1"/>
  <c r="AV22" i="1"/>
  <c r="AV25" i="1"/>
  <c r="AV12" i="1"/>
  <c r="AU44" i="1"/>
  <c r="AU57" i="1"/>
  <c r="AW51" i="1" l="1"/>
  <c r="AW50" i="1"/>
  <c r="AW113" i="1"/>
  <c r="AW110" i="1"/>
  <c r="AW107" i="1"/>
  <c r="AV115" i="1"/>
  <c r="AW104" i="1"/>
  <c r="AW101" i="1"/>
  <c r="AV57" i="1"/>
  <c r="AV16" i="1"/>
  <c r="AX5" i="1"/>
  <c r="AX49" i="1" s="1"/>
  <c r="AW42" i="1"/>
  <c r="AW38" i="1"/>
  <c r="AW34" i="1"/>
  <c r="AW39" i="1"/>
  <c r="AW37" i="1"/>
  <c r="AW36" i="1"/>
  <c r="AW35" i="1"/>
  <c r="AW33" i="1"/>
  <c r="AW32" i="1"/>
  <c r="AW31" i="1"/>
  <c r="AW41" i="1"/>
  <c r="AW40" i="1"/>
  <c r="AW22" i="1"/>
  <c r="AW13" i="1"/>
  <c r="AW11" i="1"/>
  <c r="AW25" i="1"/>
  <c r="AW14" i="1"/>
  <c r="AW23" i="1"/>
  <c r="AW21" i="1"/>
  <c r="AW24" i="1"/>
  <c r="AW12" i="1"/>
  <c r="AV26" i="1"/>
  <c r="AV44" i="1"/>
  <c r="AX51" i="1" l="1"/>
  <c r="AX50" i="1"/>
  <c r="AX110" i="1"/>
  <c r="AX107" i="1"/>
  <c r="AX113" i="1"/>
  <c r="AW115" i="1"/>
  <c r="AX104" i="1"/>
  <c r="AX101" i="1"/>
  <c r="AW26" i="1"/>
  <c r="AW16" i="1"/>
  <c r="AW44" i="1"/>
  <c r="AY5" i="1"/>
  <c r="AY49" i="1" s="1"/>
  <c r="AX39" i="1"/>
  <c r="AX35" i="1"/>
  <c r="AX31" i="1"/>
  <c r="AX40" i="1"/>
  <c r="AX42" i="1"/>
  <c r="AX34" i="1"/>
  <c r="AX33" i="1"/>
  <c r="AX32" i="1"/>
  <c r="AX41" i="1"/>
  <c r="AX38" i="1"/>
  <c r="AX36" i="1"/>
  <c r="AX37" i="1"/>
  <c r="AX22" i="1"/>
  <c r="AX24" i="1"/>
  <c r="AX13" i="1"/>
  <c r="AX21" i="1"/>
  <c r="AX23" i="1"/>
  <c r="AX12" i="1"/>
  <c r="AX25" i="1"/>
  <c r="AX14" i="1"/>
  <c r="AX11" i="1"/>
  <c r="AW57" i="1"/>
  <c r="AY51" i="1" l="1"/>
  <c r="AY50" i="1"/>
  <c r="AY113" i="1"/>
  <c r="AY110" i="1"/>
  <c r="AY107" i="1"/>
  <c r="AX115" i="1"/>
  <c r="AY104" i="1"/>
  <c r="AY101" i="1"/>
  <c r="AX26" i="1"/>
  <c r="AX44" i="1"/>
  <c r="AX16" i="1"/>
  <c r="AZ5" i="1"/>
  <c r="AZ49" i="1" s="1"/>
  <c r="AY40" i="1"/>
  <c r="AY36" i="1"/>
  <c r="AY32" i="1"/>
  <c r="AY37" i="1"/>
  <c r="AY41" i="1"/>
  <c r="AY39" i="1"/>
  <c r="AY31" i="1"/>
  <c r="AY38" i="1"/>
  <c r="AY42" i="1"/>
  <c r="AY35" i="1"/>
  <c r="AY34" i="1"/>
  <c r="AY33" i="1"/>
  <c r="AY22" i="1"/>
  <c r="AY14" i="1"/>
  <c r="AY23" i="1"/>
  <c r="AY11" i="1"/>
  <c r="AY25" i="1"/>
  <c r="AY21" i="1"/>
  <c r="AY13" i="1"/>
  <c r="AY24" i="1"/>
  <c r="AY12" i="1"/>
  <c r="AX57" i="1"/>
  <c r="AZ50" i="1" l="1"/>
  <c r="AZ51" i="1"/>
  <c r="AY115" i="1"/>
  <c r="AZ113" i="1"/>
  <c r="AZ110" i="1"/>
  <c r="AZ107" i="1"/>
  <c r="AZ101" i="1"/>
  <c r="AZ104" i="1"/>
  <c r="AY26" i="1"/>
  <c r="BA5" i="1"/>
  <c r="BA49" i="1" s="1"/>
  <c r="AZ41" i="1"/>
  <c r="AZ37" i="1"/>
  <c r="AZ33" i="1"/>
  <c r="AZ38" i="1"/>
  <c r="AZ42" i="1"/>
  <c r="AZ40" i="1"/>
  <c r="AZ36" i="1"/>
  <c r="AZ35" i="1"/>
  <c r="AZ34" i="1"/>
  <c r="AZ39" i="1"/>
  <c r="AZ32" i="1"/>
  <c r="AZ31" i="1"/>
  <c r="AZ24" i="1"/>
  <c r="AZ13" i="1"/>
  <c r="AZ23" i="1"/>
  <c r="AZ11" i="1"/>
  <c r="AZ25" i="1"/>
  <c r="AZ22" i="1"/>
  <c r="AZ21" i="1"/>
  <c r="AZ14" i="1"/>
  <c r="AZ12" i="1"/>
  <c r="AY16" i="1"/>
  <c r="AY57" i="1"/>
  <c r="AY44" i="1"/>
  <c r="BA51" i="1" l="1"/>
  <c r="BA50" i="1"/>
  <c r="BA107" i="1"/>
  <c r="BA113" i="1"/>
  <c r="BA110" i="1"/>
  <c r="AZ115" i="1"/>
  <c r="BA104" i="1"/>
  <c r="BA101" i="1"/>
  <c r="AZ16" i="1"/>
  <c r="AZ44" i="1"/>
  <c r="AZ26" i="1"/>
  <c r="AZ57" i="1"/>
  <c r="BB5" i="1"/>
  <c r="BB49" i="1" s="1"/>
  <c r="BA42" i="1"/>
  <c r="BA38" i="1"/>
  <c r="BA34" i="1"/>
  <c r="BA39" i="1"/>
  <c r="BA41" i="1"/>
  <c r="BA40" i="1"/>
  <c r="BA36" i="1"/>
  <c r="BA35" i="1"/>
  <c r="BA37" i="1"/>
  <c r="BA33" i="1"/>
  <c r="BA32" i="1"/>
  <c r="BA31" i="1"/>
  <c r="BA23" i="1"/>
  <c r="BA13" i="1"/>
  <c r="BA14" i="1"/>
  <c r="BA11" i="1"/>
  <c r="BA24" i="1"/>
  <c r="BA22" i="1"/>
  <c r="BA25" i="1"/>
  <c r="BA21" i="1"/>
  <c r="BA12" i="1"/>
  <c r="BB51" i="1" l="1"/>
  <c r="BB50" i="1"/>
  <c r="BB113" i="1"/>
  <c r="BB110" i="1"/>
  <c r="BB107" i="1"/>
  <c r="BA115" i="1"/>
  <c r="BB104" i="1"/>
  <c r="BB101" i="1"/>
  <c r="BC5" i="1"/>
  <c r="BC49" i="1" s="1"/>
  <c r="BB39" i="1"/>
  <c r="BB35" i="1"/>
  <c r="BB31" i="1"/>
  <c r="BB40" i="1"/>
  <c r="BB38" i="1"/>
  <c r="BB36" i="1"/>
  <c r="BB37" i="1"/>
  <c r="BB34" i="1"/>
  <c r="BB33" i="1"/>
  <c r="BB32" i="1"/>
  <c r="BB42" i="1"/>
  <c r="BB41" i="1"/>
  <c r="BB25" i="1"/>
  <c r="BB14" i="1"/>
  <c r="BB11" i="1"/>
  <c r="BB22" i="1"/>
  <c r="BB13" i="1"/>
  <c r="BB24" i="1"/>
  <c r="BB21" i="1"/>
  <c r="BB23" i="1"/>
  <c r="BB12" i="1"/>
  <c r="BA26" i="1"/>
  <c r="BA16" i="1"/>
  <c r="BA44" i="1"/>
  <c r="BA57" i="1"/>
  <c r="BC51" i="1" l="1"/>
  <c r="I51" i="1" s="1"/>
  <c r="BC50" i="1"/>
  <c r="I50" i="1" s="1"/>
  <c r="I55" i="1"/>
  <c r="I52" i="1"/>
  <c r="I54" i="1"/>
  <c r="BC107" i="1"/>
  <c r="I107" i="1" s="1"/>
  <c r="I53" i="1"/>
  <c r="BC113" i="1"/>
  <c r="I113" i="1" s="1"/>
  <c r="BC110" i="1"/>
  <c r="I110" i="1" s="1"/>
  <c r="I67" i="1"/>
  <c r="BB115" i="1"/>
  <c r="BC101" i="1"/>
  <c r="I101" i="1" s="1"/>
  <c r="BC104" i="1"/>
  <c r="BB16" i="1"/>
  <c r="BB26" i="1"/>
  <c r="BB44" i="1"/>
  <c r="BB57" i="1"/>
  <c r="BC40" i="1"/>
  <c r="I40" i="1" s="1"/>
  <c r="BC36" i="1"/>
  <c r="I36" i="1" s="1"/>
  <c r="BC32" i="1"/>
  <c r="I32" i="1" s="1"/>
  <c r="BC37" i="1"/>
  <c r="I37" i="1" s="1"/>
  <c r="BC41" i="1"/>
  <c r="I41" i="1" s="1"/>
  <c r="BC35" i="1"/>
  <c r="I35" i="1" s="1"/>
  <c r="BC34" i="1"/>
  <c r="I34" i="1" s="1"/>
  <c r="BC33" i="1"/>
  <c r="I33" i="1" s="1"/>
  <c r="BC42" i="1"/>
  <c r="I42" i="1" s="1"/>
  <c r="BC31" i="1"/>
  <c r="BC39" i="1"/>
  <c r="I39" i="1" s="1"/>
  <c r="BC38" i="1"/>
  <c r="I38" i="1" s="1"/>
  <c r="BC23" i="1"/>
  <c r="I23" i="1" s="1"/>
  <c r="E23" i="1" s="1"/>
  <c r="BC11" i="1"/>
  <c r="BC24" i="1"/>
  <c r="I24" i="1" s="1"/>
  <c r="E24" i="1" s="1"/>
  <c r="BC12" i="1"/>
  <c r="I12" i="1" s="1"/>
  <c r="E12" i="1" s="1"/>
  <c r="BC22" i="1"/>
  <c r="I22" i="1" s="1"/>
  <c r="E22" i="1" s="1"/>
  <c r="BC14" i="1"/>
  <c r="I14" i="1" s="1"/>
  <c r="E14" i="1" s="1"/>
  <c r="BC25" i="1"/>
  <c r="I25" i="1" s="1"/>
  <c r="BC21" i="1"/>
  <c r="BC13" i="1"/>
  <c r="I13" i="1" s="1"/>
  <c r="E13" i="1" s="1"/>
  <c r="I104" i="1" l="1"/>
  <c r="BC115" i="1"/>
  <c r="I115" i="1" s="1"/>
  <c r="P116" i="1" s="1"/>
  <c r="BC57" i="1"/>
  <c r="I49" i="1"/>
  <c r="I57" i="1" s="1"/>
  <c r="BC16" i="1"/>
  <c r="I11" i="1"/>
  <c r="BC26" i="1"/>
  <c r="I21" i="1"/>
  <c r="BC44" i="1"/>
  <c r="I31" i="1"/>
  <c r="I44" i="1" s="1"/>
  <c r="BC116" i="1" l="1"/>
  <c r="K116" i="1"/>
  <c r="L116" i="1"/>
  <c r="M116" i="1"/>
  <c r="O116" i="1"/>
  <c r="O62" i="1" s="1"/>
  <c r="N116" i="1"/>
  <c r="Q116" i="1"/>
  <c r="R116" i="1"/>
  <c r="S116" i="1"/>
  <c r="T116" i="1"/>
  <c r="U116" i="1"/>
  <c r="V116" i="1"/>
  <c r="W116" i="1"/>
  <c r="X116" i="1"/>
  <c r="Y116" i="1"/>
  <c r="Z116" i="1"/>
  <c r="AD116" i="1"/>
  <c r="AA116" i="1"/>
  <c r="AB116" i="1"/>
  <c r="AC116" i="1"/>
  <c r="AE116" i="1"/>
  <c r="AF116" i="1"/>
  <c r="AG116" i="1"/>
  <c r="AH116" i="1"/>
  <c r="AI116" i="1"/>
  <c r="AJ116" i="1"/>
  <c r="AK116" i="1"/>
  <c r="AL116" i="1"/>
  <c r="AM116" i="1"/>
  <c r="AN116" i="1"/>
  <c r="AO116" i="1"/>
  <c r="AP116" i="1"/>
  <c r="AQ116" i="1"/>
  <c r="AR116" i="1"/>
  <c r="AS116" i="1"/>
  <c r="AT116" i="1"/>
  <c r="AU116" i="1"/>
  <c r="AV116" i="1"/>
  <c r="AW116" i="1"/>
  <c r="AY116" i="1"/>
  <c r="AX116" i="1"/>
  <c r="AZ116" i="1"/>
  <c r="BA116" i="1"/>
  <c r="BB116" i="1"/>
  <c r="I26" i="1"/>
  <c r="E21" i="1"/>
  <c r="E26" i="1" s="1"/>
  <c r="I16" i="1"/>
  <c r="E11" i="1"/>
  <c r="E16" i="1" s="1"/>
  <c r="I116" i="1" l="1"/>
  <c r="Y64" i="1"/>
  <c r="X64" i="1"/>
  <c r="N75" i="1"/>
  <c r="AP65" i="1"/>
  <c r="AB81" i="1"/>
  <c r="W81" i="1"/>
  <c r="R81" i="1"/>
  <c r="M81" i="1"/>
  <c r="O65" i="1"/>
  <c r="AK65" i="1"/>
  <c r="AU81" i="1"/>
  <c r="AQ62" i="1"/>
  <c r="AC84" i="1"/>
  <c r="AO65" i="1"/>
  <c r="AD75" i="1"/>
  <c r="L62" i="1"/>
  <c r="AM81" i="1"/>
  <c r="V81" i="1"/>
  <c r="Q62" i="1"/>
  <c r="AN62" i="1"/>
  <c r="AR65" i="1"/>
  <c r="AI62" i="1"/>
  <c r="AK75" i="1"/>
  <c r="AK62" i="1"/>
  <c r="AJ74" i="1"/>
  <c r="AO80" i="1"/>
  <c r="AJ82" i="1"/>
  <c r="AO83" i="1"/>
  <c r="AJ81" i="1"/>
  <c r="P75" i="1"/>
  <c r="AJ64" i="1"/>
  <c r="AJ65" i="1"/>
  <c r="AH77" i="1"/>
  <c r="AH83" i="1"/>
  <c r="AH63" i="1"/>
  <c r="AH65" i="1"/>
  <c r="Y82" i="1"/>
  <c r="AO64" i="1"/>
  <c r="AJ84" i="1"/>
  <c r="AJ76" i="1"/>
  <c r="AJ75" i="1"/>
  <c r="AJ62" i="1"/>
  <c r="P76" i="1"/>
  <c r="P84" i="1"/>
  <c r="AJ80" i="1"/>
  <c r="AJ63" i="1"/>
  <c r="AG78" i="1"/>
  <c r="AR75" i="1"/>
  <c r="AH74" i="1"/>
  <c r="AH76" i="1"/>
  <c r="AH75" i="1"/>
  <c r="AJ79" i="1"/>
  <c r="AJ77" i="1"/>
  <c r="AJ66" i="1"/>
  <c r="P64" i="1"/>
  <c r="P63" i="1"/>
  <c r="P78" i="1"/>
  <c r="U74" i="1"/>
  <c r="AA83" i="1"/>
  <c r="AL79" i="1"/>
  <c r="AE62" i="1"/>
  <c r="Z65" i="1"/>
  <c r="U84" i="1"/>
  <c r="N78" i="1"/>
  <c r="AA63" i="1"/>
  <c r="AD64" i="1"/>
  <c r="AL63" i="1"/>
  <c r="AE79" i="1"/>
  <c r="Z79" i="1"/>
  <c r="AS77" i="1"/>
  <c r="U75" i="1"/>
  <c r="N81" i="1"/>
  <c r="AA65" i="1"/>
  <c r="AL66" i="1"/>
  <c r="AE83" i="1"/>
  <c r="AP63" i="1"/>
  <c r="Z82" i="1"/>
  <c r="U78" i="1"/>
  <c r="U64" i="1"/>
  <c r="N84" i="1"/>
  <c r="AA84" i="1"/>
  <c r="AA79" i="1"/>
  <c r="AA66" i="1"/>
  <c r="AA76" i="1"/>
  <c r="AD65" i="1"/>
  <c r="AL78" i="1"/>
  <c r="AL75" i="1"/>
  <c r="AL64" i="1"/>
  <c r="AL62" i="1"/>
  <c r="AE78" i="1"/>
  <c r="AE66" i="1"/>
  <c r="AE64" i="1"/>
  <c r="AE65" i="1"/>
  <c r="AP76" i="1"/>
  <c r="Z78" i="1"/>
  <c r="Z75" i="1"/>
  <c r="Z76" i="1"/>
  <c r="Z62" i="1"/>
  <c r="AL83" i="1"/>
  <c r="X80" i="1"/>
  <c r="AE80" i="1"/>
  <c r="AE84" i="1"/>
  <c r="AE76" i="1"/>
  <c r="AE63" i="1"/>
  <c r="AP82" i="1"/>
  <c r="Z84" i="1"/>
  <c r="Z80" i="1"/>
  <c r="Z66" i="1"/>
  <c r="Z63" i="1"/>
  <c r="K62" i="1"/>
  <c r="BC62" i="1"/>
  <c r="BC65" i="1"/>
  <c r="BC81" i="1"/>
  <c r="BC75" i="1"/>
  <c r="BC83" i="1"/>
  <c r="BC76" i="1"/>
  <c r="BC64" i="1"/>
  <c r="BC66" i="1"/>
  <c r="BC63" i="1"/>
  <c r="BC82" i="1"/>
  <c r="BC78" i="1"/>
  <c r="BC74" i="1"/>
  <c r="BC77" i="1"/>
  <c r="BC84" i="1"/>
  <c r="BC80" i="1"/>
  <c r="BC79" i="1"/>
  <c r="AA80" i="1"/>
  <c r="AA78" i="1"/>
  <c r="AA82" i="1"/>
  <c r="AA81" i="1"/>
  <c r="AD66" i="1"/>
  <c r="AL77" i="1"/>
  <c r="AL84" i="1"/>
  <c r="AL76" i="1"/>
  <c r="U77" i="1"/>
  <c r="U81" i="1"/>
  <c r="N82" i="1"/>
  <c r="AA77" i="1"/>
  <c r="AA75" i="1"/>
  <c r="AA64" i="1"/>
  <c r="AD63" i="1"/>
  <c r="AL74" i="1"/>
  <c r="AL80" i="1"/>
  <c r="AL82" i="1"/>
  <c r="X79" i="1"/>
  <c r="AE77" i="1"/>
  <c r="AE74" i="1"/>
  <c r="AE82" i="1"/>
  <c r="AP79" i="1"/>
  <c r="Z74" i="1"/>
  <c r="Z77" i="1"/>
  <c r="Z64" i="1"/>
  <c r="AN76" i="1"/>
  <c r="K77" i="1"/>
  <c r="AM79" i="1"/>
  <c r="K63" i="1"/>
  <c r="AR80" i="1"/>
  <c r="Q80" i="1"/>
  <c r="L80" i="1"/>
  <c r="K64" i="1"/>
  <c r="AM63" i="1"/>
  <c r="AR79" i="1"/>
  <c r="AS66" i="1"/>
  <c r="AN83" i="1"/>
  <c r="Q78" i="1"/>
  <c r="AN78" i="1"/>
  <c r="Q82" i="1"/>
  <c r="AM66" i="1"/>
  <c r="K84" i="1"/>
  <c r="AM65" i="1"/>
  <c r="AR76" i="1"/>
  <c r="AS75" i="1"/>
  <c r="AN74" i="1"/>
  <c r="V64" i="1"/>
  <c r="Q76" i="1"/>
  <c r="AK78" i="1"/>
  <c r="AQ77" i="1"/>
  <c r="AQ63" i="1"/>
  <c r="AK83" i="1"/>
  <c r="M63" i="1"/>
  <c r="AQ74" i="1"/>
  <c r="AQ81" i="1"/>
  <c r="AK84" i="1"/>
  <c r="AK66" i="1"/>
  <c r="AK79" i="1"/>
  <c r="AK77" i="1"/>
  <c r="AK63" i="1"/>
  <c r="AK81" i="1"/>
  <c r="AQ80" i="1"/>
  <c r="AQ66" i="1"/>
  <c r="AU75" i="1"/>
  <c r="AK74" i="1"/>
  <c r="AK64" i="1"/>
  <c r="AK80" i="1"/>
  <c r="AK82" i="1"/>
  <c r="AK76" i="1"/>
  <c r="O63" i="1"/>
  <c r="AQ84" i="1"/>
  <c r="AQ82" i="1"/>
  <c r="L79" i="1"/>
  <c r="K74" i="1"/>
  <c r="K78" i="1"/>
  <c r="K75" i="1"/>
  <c r="K81" i="1"/>
  <c r="AM78" i="1"/>
  <c r="AM75" i="1"/>
  <c r="AM82" i="1"/>
  <c r="AM62" i="1"/>
  <c r="AR84" i="1"/>
  <c r="AR78" i="1"/>
  <c r="AR83" i="1"/>
  <c r="AR81" i="1"/>
  <c r="AN80" i="1"/>
  <c r="AN79" i="1"/>
  <c r="AN82" i="1"/>
  <c r="AN81" i="1"/>
  <c r="AI80" i="1"/>
  <c r="V78" i="1"/>
  <c r="Q84" i="1"/>
  <c r="Q79" i="1"/>
  <c r="Q63" i="1"/>
  <c r="Q81" i="1"/>
  <c r="AQ79" i="1"/>
  <c r="AQ75" i="1"/>
  <c r="AQ64" i="1"/>
  <c r="AQ65" i="1"/>
  <c r="AU65" i="1"/>
  <c r="K65" i="1"/>
  <c r="AM77" i="1"/>
  <c r="AR82" i="1"/>
  <c r="AR62" i="1"/>
  <c r="AN84" i="1"/>
  <c r="AN66" i="1"/>
  <c r="AN63" i="1"/>
  <c r="AN65" i="1"/>
  <c r="AI65" i="1"/>
  <c r="Q77" i="1"/>
  <c r="Q83" i="1"/>
  <c r="Q75" i="1"/>
  <c r="Q65" i="1"/>
  <c r="AQ78" i="1"/>
  <c r="AQ83" i="1"/>
  <c r="AQ76" i="1"/>
  <c r="AU62" i="1"/>
  <c r="L83" i="1"/>
  <c r="K79" i="1"/>
  <c r="K66" i="1"/>
  <c r="K83" i="1"/>
  <c r="AM84" i="1"/>
  <c r="AM76" i="1"/>
  <c r="AM64" i="1"/>
  <c r="AR77" i="1"/>
  <c r="AR66" i="1"/>
  <c r="L76" i="1"/>
  <c r="K80" i="1"/>
  <c r="K82" i="1"/>
  <c r="K76" i="1"/>
  <c r="AM74" i="1"/>
  <c r="AM80" i="1"/>
  <c r="AM83" i="1"/>
  <c r="AR74" i="1"/>
  <c r="AR63" i="1"/>
  <c r="AR64" i="1"/>
  <c r="AN77" i="1"/>
  <c r="AN64" i="1"/>
  <c r="AN75" i="1"/>
  <c r="AI64" i="1"/>
  <c r="Q74" i="1"/>
  <c r="Q66" i="1"/>
  <c r="Q64" i="1"/>
  <c r="P74" i="1"/>
  <c r="P80" i="1"/>
  <c r="AO78" i="1"/>
  <c r="AU64" i="1"/>
  <c r="P62" i="1"/>
  <c r="P82" i="1"/>
  <c r="P77" i="1"/>
  <c r="P79" i="1"/>
  <c r="AO84" i="1"/>
  <c r="AO74" i="1"/>
  <c r="AO66" i="1"/>
  <c r="AO81" i="1"/>
  <c r="S62" i="1"/>
  <c r="AG62" i="1"/>
  <c r="Y81" i="1"/>
  <c r="S78" i="1"/>
  <c r="S64" i="1"/>
  <c r="AG77" i="1"/>
  <c r="AG75" i="1"/>
  <c r="T78" i="1"/>
  <c r="Y78" i="1"/>
  <c r="AC82" i="1"/>
  <c r="AO77" i="1"/>
  <c r="AO63" i="1"/>
  <c r="AO82" i="1"/>
  <c r="AO62" i="1"/>
  <c r="S63" i="1"/>
  <c r="AG66" i="1"/>
  <c r="T81" i="1"/>
  <c r="S84" i="1"/>
  <c r="S83" i="1"/>
  <c r="AG80" i="1"/>
  <c r="AG63" i="1"/>
  <c r="T74" i="1"/>
  <c r="Y74" i="1"/>
  <c r="AC76" i="1"/>
  <c r="AO79" i="1"/>
  <c r="AO76" i="1"/>
  <c r="AO75" i="1"/>
  <c r="M65" i="1"/>
  <c r="W76" i="1"/>
  <c r="O77" i="1"/>
  <c r="M84" i="1"/>
  <c r="O66" i="1"/>
  <c r="M76" i="1"/>
  <c r="O74" i="1"/>
  <c r="O80" i="1"/>
  <c r="O82" i="1"/>
  <c r="O75" i="1"/>
  <c r="R75" i="1"/>
  <c r="M77" i="1"/>
  <c r="M83" i="1"/>
  <c r="M75" i="1"/>
  <c r="M62" i="1"/>
  <c r="O84" i="1"/>
  <c r="O81" i="1"/>
  <c r="M80" i="1"/>
  <c r="M74" i="1"/>
  <c r="M66" i="1"/>
  <c r="M64" i="1"/>
  <c r="O79" i="1"/>
  <c r="O64" i="1"/>
  <c r="W63" i="1"/>
  <c r="O78" i="1"/>
  <c r="O83" i="1"/>
  <c r="O76" i="1"/>
  <c r="M78" i="1"/>
  <c r="M79" i="1"/>
  <c r="M82" i="1"/>
  <c r="S79" i="1"/>
  <c r="S77" i="1"/>
  <c r="S75" i="1"/>
  <c r="S66" i="1"/>
  <c r="AG74" i="1"/>
  <c r="AG83" i="1"/>
  <c r="AG64" i="1"/>
  <c r="AG65" i="1"/>
  <c r="T80" i="1"/>
  <c r="T64" i="1"/>
  <c r="T82" i="1"/>
  <c r="T62" i="1"/>
  <c r="Y84" i="1"/>
  <c r="Y76" i="1"/>
  <c r="Y63" i="1"/>
  <c r="Y62" i="1"/>
  <c r="T84" i="1"/>
  <c r="Y83" i="1"/>
  <c r="Y65" i="1"/>
  <c r="T76" i="1"/>
  <c r="T75" i="1"/>
  <c r="T65" i="1"/>
  <c r="Y77" i="1"/>
  <c r="Y75" i="1"/>
  <c r="S74" i="1"/>
  <c r="S82" i="1"/>
  <c r="S76" i="1"/>
  <c r="AG84" i="1"/>
  <c r="AG79" i="1"/>
  <c r="AG82" i="1"/>
  <c r="T79" i="1"/>
  <c r="T77" i="1"/>
  <c r="T63" i="1"/>
  <c r="Y79" i="1"/>
  <c r="Y80" i="1"/>
  <c r="Y66" i="1"/>
  <c r="W62" i="1"/>
  <c r="W74" i="1"/>
  <c r="R76" i="1"/>
  <c r="AB66" i="1"/>
  <c r="W77" i="1"/>
  <c r="W75" i="1"/>
  <c r="W65" i="1"/>
  <c r="R63" i="1"/>
  <c r="R62" i="1"/>
  <c r="AB65" i="1"/>
  <c r="W64" i="1"/>
  <c r="R79" i="1"/>
  <c r="R64" i="1"/>
  <c r="AB77" i="1"/>
  <c r="V77" i="1"/>
  <c r="V83" i="1"/>
  <c r="W82" i="1"/>
  <c r="W80" i="1"/>
  <c r="W79" i="1"/>
  <c r="W83" i="1"/>
  <c r="W84" i="1"/>
  <c r="W78" i="1"/>
  <c r="W66" i="1"/>
  <c r="R78" i="1"/>
  <c r="AB82" i="1"/>
  <c r="V84" i="1"/>
  <c r="U80" i="1"/>
  <c r="U82" i="1"/>
  <c r="U76" i="1"/>
  <c r="U65" i="1"/>
  <c r="N77" i="1"/>
  <c r="N83" i="1"/>
  <c r="N63" i="1"/>
  <c r="N62" i="1"/>
  <c r="X84" i="1"/>
  <c r="X83" i="1"/>
  <c r="U79" i="1"/>
  <c r="U63" i="1"/>
  <c r="U83" i="1"/>
  <c r="N74" i="1"/>
  <c r="N64" i="1"/>
  <c r="N66" i="1"/>
  <c r="N65" i="1"/>
  <c r="X76" i="1"/>
  <c r="X62" i="1"/>
  <c r="N80" i="1"/>
  <c r="N79" i="1"/>
  <c r="N76" i="1"/>
  <c r="X78" i="1"/>
  <c r="X82" i="1"/>
  <c r="AB74" i="1"/>
  <c r="AB63" i="1"/>
  <c r="AB64" i="1"/>
  <c r="AB62" i="1"/>
  <c r="AB80" i="1"/>
  <c r="AB79" i="1"/>
  <c r="AB75" i="1"/>
  <c r="AB76" i="1"/>
  <c r="AB84" i="1"/>
  <c r="AB78" i="1"/>
  <c r="AB83" i="1"/>
  <c r="L84" i="1"/>
  <c r="L64" i="1"/>
  <c r="L74" i="1"/>
  <c r="L75" i="1"/>
  <c r="L66" i="1"/>
  <c r="L65" i="1"/>
  <c r="L78" i="1"/>
  <c r="L81" i="1"/>
  <c r="L77" i="1"/>
  <c r="L82" i="1"/>
  <c r="L63" i="1"/>
  <c r="E90" i="1"/>
  <c r="E92" i="1" s="1"/>
  <c r="E94" i="1" l="1"/>
  <c r="X66" i="1"/>
  <c r="X63" i="1"/>
  <c r="V74" i="1"/>
  <c r="R77" i="1"/>
  <c r="V76" i="1"/>
  <c r="R80" i="1"/>
  <c r="R82" i="1"/>
  <c r="R84" i="1"/>
  <c r="AC79" i="1"/>
  <c r="AC63" i="1"/>
  <c r="AC78" i="1"/>
  <c r="AC81" i="1"/>
  <c r="AU77" i="1"/>
  <c r="V62" i="1"/>
  <c r="AI84" i="1"/>
  <c r="AU63" i="1"/>
  <c r="AI75" i="1"/>
  <c r="AU82" i="1"/>
  <c r="AI81" i="1"/>
  <c r="AU79" i="1"/>
  <c r="AU83" i="1"/>
  <c r="AI79" i="1"/>
  <c r="V79" i="1"/>
  <c r="AI66" i="1"/>
  <c r="AI76" i="1"/>
  <c r="AD78" i="1"/>
  <c r="AD79" i="1"/>
  <c r="AP66" i="1"/>
  <c r="AP75" i="1"/>
  <c r="AD83" i="1"/>
  <c r="AP78" i="1"/>
  <c r="AP62" i="1"/>
  <c r="AD77" i="1"/>
  <c r="AC74" i="1"/>
  <c r="AC77" i="1"/>
  <c r="AC66" i="1"/>
  <c r="AU78" i="1"/>
  <c r="V75" i="1"/>
  <c r="AU84" i="1"/>
  <c r="V65" i="1"/>
  <c r="AI82" i="1"/>
  <c r="AU74" i="1"/>
  <c r="AI63" i="1"/>
  <c r="AU76" i="1"/>
  <c r="AU66" i="1"/>
  <c r="AI74" i="1"/>
  <c r="AP83" i="1"/>
  <c r="AD80" i="1"/>
  <c r="AD84" i="1"/>
  <c r="AP84" i="1"/>
  <c r="AD76" i="1"/>
  <c r="AP80" i="1"/>
  <c r="AD82" i="1"/>
  <c r="AC83" i="1"/>
  <c r="X74" i="1"/>
  <c r="X77" i="1"/>
  <c r="X65" i="1"/>
  <c r="V66" i="1"/>
  <c r="R66" i="1"/>
  <c r="V80" i="1"/>
  <c r="R83" i="1"/>
  <c r="R74" i="1"/>
  <c r="R65" i="1"/>
  <c r="R69" i="1" s="1"/>
  <c r="AC75" i="1"/>
  <c r="AC65" i="1"/>
  <c r="AI83" i="1"/>
  <c r="V63" i="1"/>
  <c r="AI77" i="1"/>
  <c r="V82" i="1"/>
  <c r="AI78" i="1"/>
  <c r="AU80" i="1"/>
  <c r="AP77" i="1"/>
  <c r="AP74" i="1"/>
  <c r="X81" i="1"/>
  <c r="AD74" i="1"/>
  <c r="X75" i="1"/>
  <c r="AD81" i="1"/>
  <c r="AD62" i="1"/>
  <c r="AD69" i="1" s="1"/>
  <c r="AC62" i="1"/>
  <c r="AC64" i="1"/>
  <c r="AC80" i="1"/>
  <c r="AP81" i="1"/>
  <c r="AP64" i="1"/>
  <c r="U62" i="1"/>
  <c r="U66" i="1"/>
  <c r="AG76" i="1"/>
  <c r="AG81" i="1"/>
  <c r="Z81" i="1"/>
  <c r="Z83" i="1"/>
  <c r="AH62" i="1"/>
  <c r="AH66" i="1"/>
  <c r="AH80" i="1"/>
  <c r="AH79" i="1"/>
  <c r="AH82" i="1"/>
  <c r="AH81" i="1"/>
  <c r="AH78" i="1"/>
  <c r="AH64" i="1"/>
  <c r="AH84" i="1"/>
  <c r="P65" i="1"/>
  <c r="P81" i="1"/>
  <c r="P83" i="1"/>
  <c r="P66" i="1"/>
  <c r="T83" i="1"/>
  <c r="T86" i="1" s="1"/>
  <c r="T66" i="1"/>
  <c r="T69" i="1" s="1"/>
  <c r="AA62" i="1"/>
  <c r="AA69" i="1" s="1"/>
  <c r="AA74" i="1"/>
  <c r="AA86" i="1" s="1"/>
  <c r="AJ83" i="1"/>
  <c r="AJ78" i="1"/>
  <c r="AE81" i="1"/>
  <c r="AE75" i="1"/>
  <c r="S65" i="1"/>
  <c r="S69" i="1" s="1"/>
  <c r="S80" i="1"/>
  <c r="S81" i="1"/>
  <c r="AS76" i="1"/>
  <c r="AS79" i="1"/>
  <c r="AJ69" i="1"/>
  <c r="AS74" i="1"/>
  <c r="AS65" i="1"/>
  <c r="AS83" i="1"/>
  <c r="AL81" i="1"/>
  <c r="AL86" i="1" s="1"/>
  <c r="AL65" i="1"/>
  <c r="AL69" i="1" s="1"/>
  <c r="AS81" i="1"/>
  <c r="AS80" i="1"/>
  <c r="AS84" i="1"/>
  <c r="AT65" i="1"/>
  <c r="AT83" i="1"/>
  <c r="AT82" i="1"/>
  <c r="AT84" i="1"/>
  <c r="AT66" i="1"/>
  <c r="AT80" i="1"/>
  <c r="AT63" i="1"/>
  <c r="AT81" i="1"/>
  <c r="AT76" i="1"/>
  <c r="AT78" i="1"/>
  <c r="AT77" i="1"/>
  <c r="AT75" i="1"/>
  <c r="AT79" i="1"/>
  <c r="AT62" i="1"/>
  <c r="AT64" i="1"/>
  <c r="AT74" i="1"/>
  <c r="AQ69" i="1"/>
  <c r="AS82" i="1"/>
  <c r="Z69" i="1"/>
  <c r="AE69" i="1"/>
  <c r="AS62" i="1"/>
  <c r="AS63" i="1"/>
  <c r="AS64" i="1"/>
  <c r="AS78" i="1"/>
  <c r="BA62" i="1"/>
  <c r="BA65" i="1"/>
  <c r="BA81" i="1"/>
  <c r="BA75" i="1"/>
  <c r="BA64" i="1"/>
  <c r="BA66" i="1"/>
  <c r="BA83" i="1"/>
  <c r="BA76" i="1"/>
  <c r="BA63" i="1"/>
  <c r="BA82" i="1"/>
  <c r="BA80" i="1"/>
  <c r="BA78" i="1"/>
  <c r="BA74" i="1"/>
  <c r="BA77" i="1"/>
  <c r="BA79" i="1"/>
  <c r="BA84" i="1"/>
  <c r="AW62" i="1"/>
  <c r="AW65" i="1"/>
  <c r="AW81" i="1"/>
  <c r="AW64" i="1"/>
  <c r="AW66" i="1"/>
  <c r="AW83" i="1"/>
  <c r="AW63" i="1"/>
  <c r="AW82" i="1"/>
  <c r="AW75" i="1"/>
  <c r="AW76" i="1"/>
  <c r="AW84" i="1"/>
  <c r="AW77" i="1"/>
  <c r="AW80" i="1"/>
  <c r="AW79" i="1"/>
  <c r="AW78" i="1"/>
  <c r="AW74" i="1"/>
  <c r="AZ65" i="1"/>
  <c r="AZ62" i="1"/>
  <c r="AZ81" i="1"/>
  <c r="AZ63" i="1"/>
  <c r="AZ82" i="1"/>
  <c r="AZ76" i="1"/>
  <c r="AZ64" i="1"/>
  <c r="AZ66" i="1"/>
  <c r="AZ83" i="1"/>
  <c r="AZ75" i="1"/>
  <c r="AZ84" i="1"/>
  <c r="AZ78" i="1"/>
  <c r="AZ79" i="1"/>
  <c r="AZ74" i="1"/>
  <c r="AZ77" i="1"/>
  <c r="AZ80" i="1"/>
  <c r="AV62" i="1"/>
  <c r="AV65" i="1"/>
  <c r="AV81" i="1"/>
  <c r="AV76" i="1"/>
  <c r="AV75" i="1"/>
  <c r="AV66" i="1"/>
  <c r="AV63" i="1"/>
  <c r="AV82" i="1"/>
  <c r="AV64" i="1"/>
  <c r="AV83" i="1"/>
  <c r="AV78" i="1"/>
  <c r="AV79" i="1"/>
  <c r="AV74" i="1"/>
  <c r="AV77" i="1"/>
  <c r="AV80" i="1"/>
  <c r="AV84" i="1"/>
  <c r="AY62" i="1"/>
  <c r="AY65" i="1"/>
  <c r="AY81" i="1"/>
  <c r="AY83" i="1"/>
  <c r="AY64" i="1"/>
  <c r="AY66" i="1"/>
  <c r="AY63" i="1"/>
  <c r="AY82" i="1"/>
  <c r="AY76" i="1"/>
  <c r="AY75" i="1"/>
  <c r="AY79" i="1"/>
  <c r="AY84" i="1"/>
  <c r="AY80" i="1"/>
  <c r="AY78" i="1"/>
  <c r="AY74" i="1"/>
  <c r="AY77" i="1"/>
  <c r="AF65" i="1"/>
  <c r="AF66" i="1"/>
  <c r="AF82" i="1"/>
  <c r="AF78" i="1"/>
  <c r="AF80" i="1"/>
  <c r="AF81" i="1"/>
  <c r="AF83" i="1"/>
  <c r="AF77" i="1"/>
  <c r="AF79" i="1"/>
  <c r="AF76" i="1"/>
  <c r="AF75" i="1"/>
  <c r="AF84" i="1"/>
  <c r="AF74" i="1"/>
  <c r="AF62" i="1"/>
  <c r="AF64" i="1"/>
  <c r="AF63" i="1"/>
  <c r="BC69" i="1"/>
  <c r="BB65" i="1"/>
  <c r="BB62" i="1"/>
  <c r="BB81" i="1"/>
  <c r="BB64" i="1"/>
  <c r="BB63" i="1"/>
  <c r="BB76" i="1"/>
  <c r="BB83" i="1"/>
  <c r="BB82" i="1"/>
  <c r="BB66" i="1"/>
  <c r="BB75" i="1"/>
  <c r="BB80" i="1"/>
  <c r="BB78" i="1"/>
  <c r="BB79" i="1"/>
  <c r="BB74" i="1"/>
  <c r="BB77" i="1"/>
  <c r="BB84" i="1"/>
  <c r="AX62" i="1"/>
  <c r="AX65" i="1"/>
  <c r="AX81" i="1"/>
  <c r="AX76" i="1"/>
  <c r="AX66" i="1"/>
  <c r="AX82" i="1"/>
  <c r="AX75" i="1"/>
  <c r="AX64" i="1"/>
  <c r="AX63" i="1"/>
  <c r="AX83" i="1"/>
  <c r="AX74" i="1"/>
  <c r="AX77" i="1"/>
  <c r="AX80" i="1"/>
  <c r="AX78" i="1"/>
  <c r="AX79" i="1"/>
  <c r="AX84" i="1"/>
  <c r="BC86" i="1"/>
  <c r="K69" i="1"/>
  <c r="AK69" i="1"/>
  <c r="M86" i="1"/>
  <c r="AQ86" i="1"/>
  <c r="AM69" i="1"/>
  <c r="AK86" i="1"/>
  <c r="Q69" i="1"/>
  <c r="AO69" i="1"/>
  <c r="AN86" i="1"/>
  <c r="AR69" i="1"/>
  <c r="AM86" i="1"/>
  <c r="AN69" i="1"/>
  <c r="Q86" i="1"/>
  <c r="AR86" i="1"/>
  <c r="K86" i="1"/>
  <c r="O69" i="1"/>
  <c r="M69" i="1"/>
  <c r="AO86" i="1"/>
  <c r="Y86" i="1"/>
  <c r="O86" i="1"/>
  <c r="W69" i="1"/>
  <c r="AG69" i="1"/>
  <c r="AB86" i="1"/>
  <c r="W86" i="1"/>
  <c r="Y69" i="1"/>
  <c r="N69" i="1"/>
  <c r="N86" i="1"/>
  <c r="L69" i="1"/>
  <c r="U86" i="1"/>
  <c r="L86" i="1"/>
  <c r="AB69" i="1"/>
  <c r="C125" i="1" l="1"/>
  <c r="K128" i="1" s="1"/>
  <c r="S86" i="1"/>
  <c r="P86" i="1"/>
  <c r="AE86" i="1"/>
  <c r="AE90" i="1" s="1"/>
  <c r="AE92" i="1" s="1"/>
  <c r="AE94" i="1" s="1"/>
  <c r="AO90" i="1"/>
  <c r="AO92" i="1" s="1"/>
  <c r="AO94" i="1" s="1"/>
  <c r="X69" i="1"/>
  <c r="Z86" i="1"/>
  <c r="Z90" i="1" s="1"/>
  <c r="Z92" i="1" s="1"/>
  <c r="Z94" i="1" s="1"/>
  <c r="U69" i="1"/>
  <c r="U90" i="1" s="1"/>
  <c r="U92" i="1" s="1"/>
  <c r="U94" i="1" s="1"/>
  <c r="AH86" i="1"/>
  <c r="AP86" i="1"/>
  <c r="AI86" i="1"/>
  <c r="V86" i="1"/>
  <c r="V69" i="1"/>
  <c r="AU69" i="1"/>
  <c r="AG86" i="1"/>
  <c r="AG90" i="1" s="1"/>
  <c r="AG92" i="1" s="1"/>
  <c r="AG94" i="1" s="1"/>
  <c r="AC86" i="1"/>
  <c r="AH69" i="1"/>
  <c r="AH90" i="1" s="1"/>
  <c r="AH92" i="1" s="1"/>
  <c r="AH94" i="1" s="1"/>
  <c r="AU86" i="1"/>
  <c r="AU90" i="1" s="1"/>
  <c r="AU92" i="1" s="1"/>
  <c r="AU94" i="1" s="1"/>
  <c r="AI69" i="1"/>
  <c r="AI90" i="1" s="1"/>
  <c r="AI92" i="1" s="1"/>
  <c r="AI94" i="1" s="1"/>
  <c r="AP69" i="1"/>
  <c r="R86" i="1"/>
  <c r="R90" i="1" s="1"/>
  <c r="R92" i="1" s="1"/>
  <c r="R94" i="1" s="1"/>
  <c r="AC69" i="1"/>
  <c r="AD86" i="1"/>
  <c r="AD90" i="1" s="1"/>
  <c r="AD92" i="1" s="1"/>
  <c r="AD94" i="1" s="1"/>
  <c r="X86" i="1"/>
  <c r="AJ86" i="1"/>
  <c r="AJ90" i="1" s="1"/>
  <c r="AJ92" i="1" s="1"/>
  <c r="AJ94" i="1" s="1"/>
  <c r="AQ90" i="1"/>
  <c r="AQ92" i="1" s="1"/>
  <c r="AQ94" i="1" s="1"/>
  <c r="P69" i="1"/>
  <c r="P90" i="1" s="1"/>
  <c r="P92" i="1" s="1"/>
  <c r="P94" i="1" s="1"/>
  <c r="I64" i="1"/>
  <c r="AA90" i="1"/>
  <c r="AA92" i="1" s="1"/>
  <c r="AA94" i="1" s="1"/>
  <c r="AL90" i="1"/>
  <c r="AL92" i="1" s="1"/>
  <c r="AL94" i="1" s="1"/>
  <c r="I62" i="1"/>
  <c r="I65" i="1"/>
  <c r="W90" i="1"/>
  <c r="W92" i="1" s="1"/>
  <c r="W94" i="1" s="1"/>
  <c r="BC90" i="1"/>
  <c r="BC92" i="1" s="1"/>
  <c r="BC94" i="1" s="1"/>
  <c r="AK90" i="1"/>
  <c r="AK92" i="1" s="1"/>
  <c r="AK94" i="1" s="1"/>
  <c r="AT69" i="1"/>
  <c r="I84" i="1"/>
  <c r="I66" i="1"/>
  <c r="AS86" i="1"/>
  <c r="AT86" i="1"/>
  <c r="I82" i="1"/>
  <c r="I80" i="1"/>
  <c r="I81" i="1"/>
  <c r="I76" i="1"/>
  <c r="I83" i="1"/>
  <c r="I79" i="1"/>
  <c r="I63" i="1"/>
  <c r="I75" i="1"/>
  <c r="I74" i="1"/>
  <c r="I78" i="1"/>
  <c r="I77" i="1"/>
  <c r="AS69" i="1"/>
  <c r="AW86" i="1"/>
  <c r="AX86" i="1"/>
  <c r="BB86" i="1"/>
  <c r="BB69" i="1"/>
  <c r="AY86" i="1"/>
  <c r="AX69" i="1"/>
  <c r="AF69" i="1"/>
  <c r="AZ86" i="1"/>
  <c r="AZ69" i="1"/>
  <c r="AF86" i="1"/>
  <c r="AY69" i="1"/>
  <c r="AV86" i="1"/>
  <c r="AV69" i="1"/>
  <c r="AW69" i="1"/>
  <c r="BA86" i="1"/>
  <c r="BA69" i="1"/>
  <c r="K90" i="1"/>
  <c r="K92" i="1" s="1"/>
  <c r="K94" i="1" s="1"/>
  <c r="S90" i="1"/>
  <c r="S92" i="1" s="1"/>
  <c r="S94" i="1" s="1"/>
  <c r="Q90" i="1"/>
  <c r="Q92" i="1" s="1"/>
  <c r="Q94" i="1" s="1"/>
  <c r="M90" i="1"/>
  <c r="M92" i="1" s="1"/>
  <c r="M94" i="1" s="1"/>
  <c r="AM90" i="1"/>
  <c r="AM92" i="1" s="1"/>
  <c r="AM94" i="1" s="1"/>
  <c r="AR90" i="1"/>
  <c r="AR92" i="1" s="1"/>
  <c r="AR94" i="1" s="1"/>
  <c r="T90" i="1"/>
  <c r="T92" i="1" s="1"/>
  <c r="T94" i="1" s="1"/>
  <c r="AN90" i="1"/>
  <c r="AN92" i="1" s="1"/>
  <c r="AN94" i="1" s="1"/>
  <c r="O90" i="1"/>
  <c r="O92" i="1" s="1"/>
  <c r="O94" i="1" s="1"/>
  <c r="Y90" i="1"/>
  <c r="Y92" i="1" s="1"/>
  <c r="Y94" i="1" s="1"/>
  <c r="AB90" i="1"/>
  <c r="AB92" i="1" s="1"/>
  <c r="AB94" i="1" s="1"/>
  <c r="N90" i="1"/>
  <c r="N92" i="1" s="1"/>
  <c r="N94" i="1" s="1"/>
  <c r="L90" i="1"/>
  <c r="L92" i="1" s="1"/>
  <c r="AT90" i="1" l="1"/>
  <c r="AT92" i="1" s="1"/>
  <c r="AT94" i="1" s="1"/>
  <c r="X90" i="1"/>
  <c r="X92" i="1" s="1"/>
  <c r="X94" i="1" s="1"/>
  <c r="E134" i="1"/>
  <c r="AP90" i="1"/>
  <c r="AP92" i="1" s="1"/>
  <c r="AP94" i="1" s="1"/>
  <c r="V90" i="1"/>
  <c r="V92" i="1" s="1"/>
  <c r="V94" i="1" s="1"/>
  <c r="AC90" i="1"/>
  <c r="AC92" i="1" s="1"/>
  <c r="AC94" i="1" s="1"/>
  <c r="AW90" i="1"/>
  <c r="AW92" i="1" s="1"/>
  <c r="AW94" i="1" s="1"/>
  <c r="AS90" i="1"/>
  <c r="AS92" i="1" s="1"/>
  <c r="AS94" i="1" s="1"/>
  <c r="I86" i="1"/>
  <c r="I69" i="1"/>
  <c r="AF90" i="1"/>
  <c r="AF92" i="1" s="1"/>
  <c r="AF94" i="1" s="1"/>
  <c r="BB90" i="1"/>
  <c r="BB92" i="1" s="1"/>
  <c r="BB94" i="1" s="1"/>
  <c r="AV90" i="1"/>
  <c r="AV92" i="1" s="1"/>
  <c r="AV94" i="1" s="1"/>
  <c r="AZ90" i="1"/>
  <c r="AZ92" i="1" s="1"/>
  <c r="AZ94" i="1" s="1"/>
  <c r="BA90" i="1"/>
  <c r="BA92" i="1" s="1"/>
  <c r="BA94" i="1" s="1"/>
  <c r="AY90" i="1"/>
  <c r="AY92" i="1" s="1"/>
  <c r="AY94" i="1" s="1"/>
  <c r="AX90" i="1"/>
  <c r="AX92" i="1" s="1"/>
  <c r="AX94" i="1" s="1"/>
  <c r="L94" i="1"/>
  <c r="I90" i="1" l="1"/>
  <c r="I94" i="1"/>
  <c r="K122" i="1" s="1"/>
  <c r="I92" i="1"/>
  <c r="K123" i="1" l="1"/>
  <c r="K129" i="1" l="1"/>
  <c r="K125" i="1"/>
  <c r="K124" i="1"/>
  <c r="L122" i="1" s="1"/>
  <c r="L123" i="1" s="1"/>
  <c r="K131" i="1" l="1"/>
  <c r="K130" i="1"/>
  <c r="L128" i="1" s="1"/>
  <c r="L129" i="1" s="1"/>
  <c r="L125" i="1"/>
  <c r="L124" i="1"/>
  <c r="M122" i="1" s="1"/>
  <c r="L130" i="1" l="1"/>
  <c r="M128" i="1" s="1"/>
  <c r="M123" i="1"/>
  <c r="M125" i="1" l="1"/>
  <c r="M129" i="1"/>
  <c r="M124" i="1"/>
  <c r="N122" i="1" s="1"/>
  <c r="M130" i="1" l="1"/>
  <c r="N128" i="1" s="1"/>
  <c r="N123" i="1"/>
  <c r="N129" i="1" l="1"/>
  <c r="N125" i="1"/>
  <c r="N124" i="1"/>
  <c r="O122" i="1" s="1"/>
  <c r="N130" i="1" l="1"/>
  <c r="O128" i="1" s="1"/>
  <c r="O123" i="1"/>
  <c r="O129" i="1" l="1"/>
  <c r="O125" i="1"/>
  <c r="O124" i="1"/>
  <c r="P122" i="1" s="1"/>
  <c r="O130" i="1" l="1"/>
  <c r="P128" i="1" s="1"/>
  <c r="P123" i="1"/>
  <c r="P129" i="1" l="1"/>
  <c r="P130" i="1" s="1"/>
  <c r="Q128" i="1" s="1"/>
  <c r="P125" i="1"/>
  <c r="P124" i="1"/>
  <c r="Q122" i="1" s="1"/>
  <c r="Q123" i="1" l="1"/>
  <c r="Q125" i="1" l="1"/>
  <c r="Q129" i="1"/>
  <c r="Q124" i="1"/>
  <c r="R122" i="1" s="1"/>
  <c r="Q130" i="1" l="1"/>
  <c r="R128" i="1" s="1"/>
  <c r="R123" i="1"/>
  <c r="R125" i="1" l="1"/>
  <c r="R129" i="1"/>
  <c r="R124" i="1"/>
  <c r="S122" i="1" s="1"/>
  <c r="R130" i="1" l="1"/>
  <c r="S128" i="1" s="1"/>
  <c r="S123" i="1"/>
  <c r="S125" i="1" l="1"/>
  <c r="S129" i="1"/>
  <c r="S124" i="1"/>
  <c r="T122" i="1" s="1"/>
  <c r="S130" i="1" l="1"/>
  <c r="T128" i="1" s="1"/>
  <c r="T123" i="1"/>
  <c r="T125" i="1" l="1"/>
  <c r="T129" i="1"/>
  <c r="T124" i="1"/>
  <c r="U122" i="1" s="1"/>
  <c r="T130" i="1" l="1"/>
  <c r="U128" i="1" s="1"/>
  <c r="U123" i="1"/>
  <c r="U125" i="1" l="1"/>
  <c r="U129" i="1"/>
  <c r="U124" i="1"/>
  <c r="V122" i="1" s="1"/>
  <c r="U130" i="1" l="1"/>
  <c r="V128" i="1" s="1"/>
  <c r="V123" i="1"/>
  <c r="V125" i="1" l="1"/>
  <c r="V129" i="1"/>
  <c r="V124" i="1"/>
  <c r="W122" i="1" s="1"/>
  <c r="V130" i="1" l="1"/>
  <c r="W128" i="1" s="1"/>
  <c r="W123" i="1"/>
  <c r="W125" i="1" l="1"/>
  <c r="W129" i="1"/>
  <c r="W124" i="1"/>
  <c r="X122" i="1" s="1"/>
  <c r="W130" i="1" l="1"/>
  <c r="X128" i="1" s="1"/>
  <c r="X123" i="1"/>
  <c r="X125" i="1" l="1"/>
  <c r="X129" i="1"/>
  <c r="X124" i="1"/>
  <c r="Y122" i="1" s="1"/>
  <c r="X130" i="1" l="1"/>
  <c r="Y128" i="1" s="1"/>
  <c r="Y123" i="1"/>
  <c r="Y125" i="1" l="1"/>
  <c r="Y129" i="1"/>
  <c r="Y124" i="1"/>
  <c r="Z122" i="1" s="1"/>
  <c r="Y130" i="1" l="1"/>
  <c r="Z128" i="1" s="1"/>
  <c r="Z123" i="1"/>
  <c r="Z125" i="1" l="1"/>
  <c r="Z129" i="1"/>
  <c r="Z124" i="1"/>
  <c r="AA122" i="1" s="1"/>
  <c r="Z130" i="1" l="1"/>
  <c r="AA128" i="1" s="1"/>
  <c r="AA123" i="1"/>
  <c r="AA125" i="1" l="1"/>
  <c r="AA129" i="1"/>
  <c r="AA124" i="1"/>
  <c r="AB122" i="1" s="1"/>
  <c r="AA130" i="1" l="1"/>
  <c r="AB128" i="1" s="1"/>
  <c r="AB123" i="1"/>
  <c r="AB125" i="1" l="1"/>
  <c r="AB129" i="1"/>
  <c r="AB124" i="1"/>
  <c r="AC122" i="1" s="1"/>
  <c r="AB130" i="1" l="1"/>
  <c r="AC128" i="1" s="1"/>
  <c r="AC123" i="1"/>
  <c r="AC125" i="1" l="1"/>
  <c r="AC129" i="1"/>
  <c r="AC124" i="1"/>
  <c r="AD122" i="1" s="1"/>
  <c r="AC130" i="1" l="1"/>
  <c r="AD128" i="1" s="1"/>
  <c r="AD123" i="1"/>
  <c r="AD125" i="1" l="1"/>
  <c r="AD129" i="1"/>
  <c r="AD124" i="1"/>
  <c r="AE122" i="1" s="1"/>
  <c r="AD130" i="1" l="1"/>
  <c r="AE128" i="1" s="1"/>
  <c r="AE123" i="1"/>
  <c r="AE125" i="1" l="1"/>
  <c r="AE129" i="1"/>
  <c r="AE124" i="1"/>
  <c r="AF122" i="1" s="1"/>
  <c r="AE130" i="1" l="1"/>
  <c r="AF128" i="1" s="1"/>
  <c r="AF123" i="1"/>
  <c r="AF125" i="1" l="1"/>
  <c r="AF129" i="1"/>
  <c r="AF124" i="1"/>
  <c r="AG122" i="1" s="1"/>
  <c r="AF130" i="1" l="1"/>
  <c r="AG128" i="1" s="1"/>
  <c r="AG123" i="1"/>
  <c r="AG125" i="1" l="1"/>
  <c r="AG129" i="1"/>
  <c r="AG124" i="1"/>
  <c r="AH122" i="1" s="1"/>
  <c r="AG130" i="1" l="1"/>
  <c r="AH128" i="1" s="1"/>
  <c r="AH123" i="1"/>
  <c r="AH125" i="1" l="1"/>
  <c r="AH129" i="1"/>
  <c r="AH124" i="1"/>
  <c r="AI122" i="1" s="1"/>
  <c r="AH130" i="1" l="1"/>
  <c r="AI128" i="1" s="1"/>
  <c r="AI123" i="1"/>
  <c r="AI125" i="1" l="1"/>
  <c r="AI129" i="1"/>
  <c r="AI124" i="1"/>
  <c r="AJ122" i="1" s="1"/>
  <c r="AI130" i="1" l="1"/>
  <c r="AJ128" i="1" s="1"/>
  <c r="AJ123" i="1"/>
  <c r="AJ125" i="1" l="1"/>
  <c r="AJ129" i="1"/>
  <c r="AJ124" i="1"/>
  <c r="AK122" i="1" s="1"/>
  <c r="AJ130" i="1" l="1"/>
  <c r="AK128" i="1" s="1"/>
  <c r="AK123" i="1"/>
  <c r="AK125" i="1" l="1"/>
  <c r="AK129" i="1"/>
  <c r="AK124" i="1"/>
  <c r="AL122" i="1" s="1"/>
  <c r="AK130" i="1" l="1"/>
  <c r="AL128" i="1" s="1"/>
  <c r="AL123" i="1"/>
  <c r="AL125" i="1" l="1"/>
  <c r="AL129" i="1"/>
  <c r="AL124" i="1"/>
  <c r="AM122" i="1" s="1"/>
  <c r="AL130" i="1" l="1"/>
  <c r="AM128" i="1" s="1"/>
  <c r="AM123" i="1"/>
  <c r="AM125" i="1" l="1"/>
  <c r="AM129" i="1"/>
  <c r="AM124" i="1"/>
  <c r="AN122" i="1" s="1"/>
  <c r="AM130" i="1" l="1"/>
  <c r="AN128" i="1" s="1"/>
  <c r="AN123" i="1"/>
  <c r="AN125" i="1" l="1"/>
  <c r="AN129" i="1"/>
  <c r="AN124" i="1"/>
  <c r="AO122" i="1" s="1"/>
  <c r="AN130" i="1" l="1"/>
  <c r="AO128" i="1" s="1"/>
  <c r="AO123" i="1"/>
  <c r="AO125" i="1" l="1"/>
  <c r="AO129" i="1"/>
  <c r="AO124" i="1"/>
  <c r="AP122" i="1" s="1"/>
  <c r="AO130" i="1" l="1"/>
  <c r="AP128" i="1" s="1"/>
  <c r="AP123" i="1"/>
  <c r="AP125" i="1" l="1"/>
  <c r="AP129" i="1"/>
  <c r="AP124" i="1"/>
  <c r="AQ122" i="1" s="1"/>
  <c r="AP130" i="1" l="1"/>
  <c r="AQ128" i="1" s="1"/>
  <c r="AQ123" i="1"/>
  <c r="AQ125" i="1" l="1"/>
  <c r="AQ129" i="1"/>
  <c r="AQ124" i="1"/>
  <c r="AR122" i="1" s="1"/>
  <c r="AQ130" i="1" l="1"/>
  <c r="AR128" i="1" s="1"/>
  <c r="AR123" i="1"/>
  <c r="AR125" i="1" l="1"/>
  <c r="AR129" i="1"/>
  <c r="AR124" i="1"/>
  <c r="AS122" i="1" s="1"/>
  <c r="AR130" i="1" l="1"/>
  <c r="AS128" i="1" s="1"/>
  <c r="AS123" i="1"/>
  <c r="AS125" i="1" l="1"/>
  <c r="AS129" i="1"/>
  <c r="AS124" i="1"/>
  <c r="AT122" i="1" s="1"/>
  <c r="AS130" i="1" l="1"/>
  <c r="AT128" i="1" s="1"/>
  <c r="AT123" i="1"/>
  <c r="AT125" i="1" l="1"/>
  <c r="AT129" i="1"/>
  <c r="AT124" i="1"/>
  <c r="AU122" i="1" s="1"/>
  <c r="AT130" i="1" l="1"/>
  <c r="AU128" i="1" s="1"/>
  <c r="AU123" i="1"/>
  <c r="AU125" i="1" l="1"/>
  <c r="AU129" i="1"/>
  <c r="AU124" i="1"/>
  <c r="AV122" i="1" s="1"/>
  <c r="AU130" i="1" l="1"/>
  <c r="AV128" i="1" s="1"/>
  <c r="AV123" i="1"/>
  <c r="AV125" i="1" l="1"/>
  <c r="AV129" i="1"/>
  <c r="AV124" i="1"/>
  <c r="AW122" i="1" s="1"/>
  <c r="AV130" i="1" l="1"/>
  <c r="AW128" i="1" s="1"/>
  <c r="AW123" i="1"/>
  <c r="AW125" i="1" l="1"/>
  <c r="AW129" i="1"/>
  <c r="AW124" i="1"/>
  <c r="AX122" i="1" s="1"/>
  <c r="AW130" i="1" l="1"/>
  <c r="AX128" i="1" s="1"/>
  <c r="AX123" i="1"/>
  <c r="AX125" i="1" l="1"/>
  <c r="AX129" i="1"/>
  <c r="AX124" i="1"/>
  <c r="AY122" i="1" s="1"/>
  <c r="AX130" i="1" l="1"/>
  <c r="AY128" i="1" s="1"/>
  <c r="AY123" i="1"/>
  <c r="AY125" i="1" l="1"/>
  <c r="AY129" i="1"/>
  <c r="AY124" i="1"/>
  <c r="AZ122" i="1" s="1"/>
  <c r="AY130" i="1" l="1"/>
  <c r="AZ128" i="1" s="1"/>
  <c r="AZ123" i="1"/>
  <c r="AZ125" i="1" l="1"/>
  <c r="AZ129" i="1"/>
  <c r="AZ124" i="1"/>
  <c r="BA122" i="1" s="1"/>
  <c r="AZ130" i="1" l="1"/>
  <c r="BA128" i="1" s="1"/>
  <c r="BA123" i="1"/>
  <c r="BA125" i="1" l="1"/>
  <c r="BA129" i="1"/>
  <c r="BA124" i="1"/>
  <c r="BB122" i="1" s="1"/>
  <c r="BA130" i="1" l="1"/>
  <c r="BB128" i="1" s="1"/>
  <c r="BB123" i="1"/>
  <c r="BB125" i="1" l="1"/>
  <c r="BB129" i="1"/>
  <c r="BB124" i="1"/>
  <c r="BC122" i="1" s="1"/>
  <c r="BB130" i="1" l="1"/>
  <c r="BC128" i="1" s="1"/>
  <c r="BC123" i="1"/>
  <c r="I123" i="1" s="1"/>
  <c r="BC125" i="1" l="1"/>
  <c r="BC129" i="1"/>
  <c r="BC124" i="1"/>
  <c r="I129" i="1" l="1"/>
  <c r="BC130" i="1"/>
  <c r="K132" i="1"/>
  <c r="K136" i="1" l="1"/>
  <c r="K137" i="1"/>
  <c r="K134" i="1"/>
  <c r="K133" i="1"/>
  <c r="L140" i="1" l="1"/>
  <c r="L131" i="1" s="1"/>
  <c r="L132" i="1" l="1"/>
  <c r="L137" i="1" l="1"/>
  <c r="L136" i="1"/>
  <c r="L134" i="1"/>
  <c r="L133" i="1"/>
  <c r="M140" i="1"/>
  <c r="M131" i="1" s="1"/>
  <c r="M132" i="1" l="1"/>
  <c r="M136" i="1"/>
  <c r="M137" i="1" l="1"/>
  <c r="M134" i="1"/>
  <c r="M133" i="1"/>
  <c r="N140" i="1"/>
  <c r="N131" i="1" s="1"/>
  <c r="N132" i="1" l="1"/>
  <c r="N137" i="1"/>
  <c r="N136" i="1" l="1"/>
  <c r="N134" i="1"/>
  <c r="N133" i="1"/>
  <c r="O140" i="1"/>
  <c r="O131" i="1" s="1"/>
  <c r="O132" i="1" l="1"/>
  <c r="O136" i="1"/>
  <c r="O134" i="1" l="1"/>
  <c r="P140" i="1"/>
  <c r="P131" i="1" s="1"/>
  <c r="O133" i="1"/>
  <c r="O137" i="1"/>
  <c r="P133" i="1" l="1"/>
  <c r="P134" i="1"/>
  <c r="P136" i="1"/>
  <c r="P137" i="1"/>
  <c r="P132" i="1"/>
  <c r="Q140" i="1" l="1"/>
  <c r="Q131" i="1" s="1"/>
  <c r="Q137" i="1" l="1"/>
  <c r="Q133" i="1"/>
  <c r="Q134" i="1"/>
  <c r="Q136" i="1"/>
  <c r="Q132" i="1"/>
  <c r="R140" i="1" l="1"/>
  <c r="R131" i="1" s="1"/>
  <c r="R133" i="1" l="1"/>
  <c r="R134" i="1"/>
  <c r="R136" i="1"/>
  <c r="R137" i="1"/>
  <c r="R132" i="1"/>
  <c r="S140" i="1" l="1"/>
  <c r="S131" i="1" s="1"/>
  <c r="S133" i="1" l="1"/>
  <c r="S136" i="1"/>
  <c r="S134" i="1"/>
  <c r="S137" i="1"/>
  <c r="S132" i="1"/>
  <c r="T140" i="1" l="1"/>
  <c r="T131" i="1" s="1"/>
  <c r="T133" i="1" l="1"/>
  <c r="T136" i="1"/>
  <c r="T137" i="1"/>
  <c r="T134" i="1"/>
  <c r="T132" i="1"/>
  <c r="U140" i="1" l="1"/>
  <c r="U131" i="1" s="1"/>
  <c r="U133" i="1" l="1"/>
  <c r="U136" i="1"/>
  <c r="U137" i="1"/>
  <c r="U134" i="1"/>
  <c r="U132" i="1"/>
  <c r="V140" i="1" l="1"/>
  <c r="V131" i="1" s="1"/>
  <c r="V134" i="1" s="1"/>
  <c r="V132" i="1" l="1"/>
  <c r="W140" i="1" s="1"/>
  <c r="W131" i="1" s="1"/>
  <c r="V136" i="1"/>
  <c r="V133" i="1"/>
  <c r="V137" i="1"/>
  <c r="W133" i="1" l="1"/>
  <c r="W136" i="1"/>
  <c r="W134" i="1"/>
  <c r="W137" i="1"/>
  <c r="W132" i="1"/>
  <c r="X140" i="1" l="1"/>
  <c r="X131" i="1" s="1"/>
  <c r="X133" i="1" l="1"/>
  <c r="X137" i="1"/>
  <c r="X136" i="1"/>
  <c r="X134" i="1"/>
  <c r="X132" i="1"/>
  <c r="Y140" i="1" l="1"/>
  <c r="Y131" i="1" s="1"/>
  <c r="Y134" i="1" s="1"/>
  <c r="Y136" i="1" l="1"/>
  <c r="Y132" i="1"/>
  <c r="Y133" i="1"/>
  <c r="Y137" i="1"/>
  <c r="Z140" i="1" l="1"/>
  <c r="Z131" i="1" s="1"/>
  <c r="Z136" i="1" l="1"/>
  <c r="Z134" i="1"/>
  <c r="Z137" i="1"/>
  <c r="Z132" i="1"/>
  <c r="Z133" i="1"/>
  <c r="AA140" i="1" l="1"/>
  <c r="AA131" i="1" s="1"/>
  <c r="AA134" i="1" l="1"/>
  <c r="AA137" i="1"/>
  <c r="AA132" i="1"/>
  <c r="AA133" i="1"/>
  <c r="AA136" i="1"/>
  <c r="AB140" i="1" l="1"/>
  <c r="AB131" i="1" s="1"/>
  <c r="AB136" i="1" l="1"/>
  <c r="AB132" i="1"/>
  <c r="AB137" i="1"/>
  <c r="AB133" i="1"/>
  <c r="AB134" i="1"/>
  <c r="AC140" i="1" l="1"/>
  <c r="AC131" i="1" s="1"/>
  <c r="AC132" i="1" l="1"/>
  <c r="AC133" i="1"/>
  <c r="AC134" i="1"/>
  <c r="AC137" i="1"/>
  <c r="AC136" i="1"/>
  <c r="AD140" i="1" l="1"/>
  <c r="AD131" i="1" s="1"/>
  <c r="AD133" i="1" l="1"/>
  <c r="AD132" i="1"/>
  <c r="AD136" i="1"/>
  <c r="AD134" i="1"/>
  <c r="AD137" i="1"/>
  <c r="AE140" i="1" l="1"/>
  <c r="AE131" i="1" s="1"/>
  <c r="AE132" i="1" l="1"/>
  <c r="AE133" i="1"/>
  <c r="AE137" i="1"/>
  <c r="AE136" i="1"/>
  <c r="AE134" i="1"/>
  <c r="AF140" i="1" l="1"/>
  <c r="AF131" i="1" s="1"/>
  <c r="AF132" i="1" l="1"/>
  <c r="AF133" i="1"/>
  <c r="AF137" i="1"/>
  <c r="AF136" i="1"/>
  <c r="AF134" i="1"/>
  <c r="AG140" i="1" l="1"/>
  <c r="AG131" i="1" s="1"/>
  <c r="AG132" i="1" l="1"/>
  <c r="AG133" i="1"/>
  <c r="AG136" i="1"/>
  <c r="AG134" i="1"/>
  <c r="AG137" i="1"/>
  <c r="AH140" i="1" l="1"/>
  <c r="AH131" i="1" s="1"/>
  <c r="AH132" i="1" l="1"/>
  <c r="AH133" i="1"/>
  <c r="AH137" i="1"/>
  <c r="AH136" i="1"/>
  <c r="AH134" i="1"/>
  <c r="AI140" i="1" l="1"/>
  <c r="AI131" i="1" s="1"/>
  <c r="AI133" i="1" l="1"/>
  <c r="AI132" i="1"/>
  <c r="AI134" i="1"/>
  <c r="AI136" i="1"/>
  <c r="AI137" i="1"/>
  <c r="AJ140" i="1" l="1"/>
  <c r="AJ131" i="1" s="1"/>
  <c r="AJ133" i="1" l="1"/>
  <c r="AJ132" i="1"/>
  <c r="AJ137" i="1"/>
  <c r="AJ134" i="1"/>
  <c r="AJ136" i="1"/>
  <c r="AK140" i="1" l="1"/>
  <c r="AK131" i="1" s="1"/>
  <c r="AK132" i="1" l="1"/>
  <c r="AK133" i="1"/>
  <c r="AK137" i="1"/>
  <c r="AK134" i="1"/>
  <c r="AK136" i="1"/>
  <c r="AL140" i="1" l="1"/>
  <c r="AL131" i="1" s="1"/>
  <c r="AL133" i="1" l="1"/>
  <c r="AL132" i="1"/>
  <c r="AL134" i="1"/>
  <c r="AL137" i="1"/>
  <c r="AL136" i="1"/>
  <c r="AM140" i="1" l="1"/>
  <c r="AM131" i="1" s="1"/>
  <c r="AM133" i="1" l="1"/>
  <c r="AM132" i="1"/>
  <c r="AM136" i="1"/>
  <c r="AM134" i="1"/>
  <c r="AM137" i="1"/>
  <c r="AN140" i="1" l="1"/>
  <c r="AN131" i="1" s="1"/>
  <c r="AN133" i="1" l="1"/>
  <c r="AN132" i="1"/>
  <c r="AN134" i="1"/>
  <c r="AN136" i="1"/>
  <c r="AN137" i="1"/>
  <c r="AO140" i="1" l="1"/>
  <c r="AO131" i="1" s="1"/>
  <c r="AO133" i="1" l="1"/>
  <c r="AO132" i="1"/>
  <c r="AO137" i="1"/>
  <c r="AO134" i="1"/>
  <c r="AO136" i="1"/>
  <c r="AP140" i="1" l="1"/>
  <c r="AP131" i="1" s="1"/>
  <c r="AP133" i="1" l="1"/>
  <c r="AP132" i="1"/>
  <c r="AP137" i="1"/>
  <c r="AP136" i="1"/>
  <c r="AP134" i="1"/>
  <c r="AQ140" i="1" l="1"/>
  <c r="AQ131" i="1" s="1"/>
  <c r="AQ132" i="1" l="1"/>
  <c r="AQ133" i="1"/>
  <c r="AQ137" i="1"/>
  <c r="AQ136" i="1"/>
  <c r="AQ134" i="1"/>
  <c r="AR140" i="1" l="1"/>
  <c r="AR131" i="1" s="1"/>
  <c r="AR133" i="1" l="1"/>
  <c r="AR132" i="1"/>
  <c r="AR136" i="1"/>
  <c r="AR137" i="1"/>
  <c r="AR134" i="1"/>
  <c r="AS140" i="1" l="1"/>
  <c r="AS131" i="1" s="1"/>
  <c r="AS132" i="1" l="1"/>
  <c r="AS133" i="1"/>
  <c r="AS136" i="1"/>
  <c r="AS134" i="1"/>
  <c r="AS137" i="1"/>
  <c r="AT140" i="1" l="1"/>
  <c r="AT131" i="1" s="1"/>
  <c r="AT133" i="1" l="1"/>
  <c r="AT132" i="1"/>
  <c r="AT137" i="1"/>
  <c r="AT134" i="1"/>
  <c r="AT136" i="1"/>
  <c r="AU140" i="1" l="1"/>
  <c r="AU131" i="1" s="1"/>
  <c r="AU132" i="1" l="1"/>
  <c r="AU133" i="1"/>
  <c r="AU134" i="1"/>
  <c r="AU136" i="1"/>
  <c r="AU137" i="1"/>
  <c r="AV140" i="1" l="1"/>
  <c r="AV131" i="1" s="1"/>
  <c r="AV133" i="1" l="1"/>
  <c r="AV132" i="1"/>
  <c r="AW140" i="1" s="1"/>
  <c r="AV137" i="1"/>
  <c r="AV134" i="1"/>
  <c r="AV136" i="1"/>
  <c r="AW131" i="1" l="1"/>
  <c r="AW133" i="1" l="1"/>
  <c r="AW132" i="1"/>
  <c r="AW134" i="1"/>
  <c r="AW136" i="1"/>
  <c r="AW137" i="1"/>
  <c r="AX140" i="1" l="1"/>
  <c r="AX131" i="1" s="1"/>
  <c r="AX132" i="1" l="1"/>
  <c r="AX133" i="1"/>
  <c r="AX134" i="1"/>
  <c r="AX137" i="1"/>
  <c r="AX136" i="1"/>
  <c r="AY140" i="1" l="1"/>
  <c r="AY131" i="1" s="1"/>
  <c r="AY132" i="1" l="1"/>
  <c r="AZ140" i="1" s="1"/>
  <c r="AZ131" i="1" s="1"/>
  <c r="AZ136" i="1" s="1"/>
  <c r="AY133" i="1"/>
  <c r="AY134" i="1"/>
  <c r="AY137" i="1"/>
  <c r="AY136" i="1"/>
  <c r="AZ133" i="1" l="1"/>
  <c r="AZ132" i="1"/>
  <c r="AZ134" i="1"/>
  <c r="AZ137" i="1"/>
  <c r="BA140" i="1" l="1"/>
  <c r="BA131" i="1" s="1"/>
  <c r="BA133" i="1" l="1"/>
  <c r="BA132" i="1"/>
  <c r="BA137" i="1"/>
  <c r="BA134" i="1"/>
  <c r="BA136" i="1"/>
  <c r="BB140" i="1" l="1"/>
  <c r="BB131" i="1" s="1"/>
  <c r="BB132" i="1" l="1"/>
  <c r="BB133" i="1"/>
  <c r="BB137" i="1"/>
  <c r="BB134" i="1"/>
  <c r="BB136" i="1"/>
  <c r="BC140" i="1" l="1"/>
  <c r="BC131" i="1" s="1"/>
  <c r="BC132" i="1" l="1"/>
  <c r="BC133" i="1"/>
  <c r="I133" i="1" s="1"/>
  <c r="E133" i="1" s="1"/>
  <c r="C126" i="1"/>
  <c r="E135" i="1" s="1"/>
  <c r="BC134" i="1"/>
  <c r="I134" i="1" s="1"/>
  <c r="BC136" i="1"/>
  <c r="I136" i="1" s="1"/>
  <c r="BC137" i="1"/>
  <c r="I137" i="1" s="1"/>
  <c r="I132" i="1" l="1"/>
  <c r="E132" i="1" s="1"/>
  <c r="E140" i="1" s="1"/>
  <c r="E144" i="1" s="1"/>
  <c r="K135" i="1"/>
  <c r="K144" i="1" s="1"/>
  <c r="L135" i="1" l="1"/>
  <c r="M135" i="1" l="1"/>
  <c r="M144" i="1" s="1"/>
  <c r="L144" i="1"/>
  <c r="N135" i="1" l="1"/>
  <c r="N144" i="1" s="1"/>
  <c r="O135" i="1" l="1"/>
  <c r="O144" i="1" s="1"/>
  <c r="P135" i="1" l="1"/>
  <c r="P144" i="1" s="1"/>
  <c r="Q135" i="1" l="1"/>
  <c r="Q144" i="1" s="1"/>
  <c r="R135" i="1" l="1"/>
  <c r="S135" i="1" s="1"/>
  <c r="S144" i="1" s="1"/>
  <c r="T135" i="1" l="1"/>
  <c r="T144" i="1" s="1"/>
  <c r="R144" i="1"/>
  <c r="U135" i="1" l="1"/>
  <c r="U144" i="1" s="1"/>
  <c r="V135" i="1" l="1"/>
  <c r="V144" i="1" s="1"/>
  <c r="W135" i="1" l="1"/>
  <c r="W144" i="1" s="1"/>
  <c r="X135" i="1" l="1"/>
  <c r="X144" i="1" s="1"/>
  <c r="Y135" i="1" l="1"/>
  <c r="Y144" i="1" s="1"/>
  <c r="Z135" i="1" l="1"/>
  <c r="Z144" i="1" s="1"/>
  <c r="AA135" i="1" l="1"/>
  <c r="AA144" i="1" s="1"/>
  <c r="AB135" i="1" l="1"/>
  <c r="AB144" i="1" s="1"/>
  <c r="AC135" i="1" l="1"/>
  <c r="AC144" i="1" s="1"/>
  <c r="AD135" i="1" l="1"/>
  <c r="AD144" i="1" s="1"/>
  <c r="AE135" i="1" l="1"/>
  <c r="AE144" i="1" s="1"/>
  <c r="AF135" i="1" l="1"/>
  <c r="AF144" i="1" s="1"/>
  <c r="AG135" i="1" l="1"/>
  <c r="AG144" i="1" s="1"/>
  <c r="AH135" i="1" l="1"/>
  <c r="AH144" i="1" s="1"/>
  <c r="AI135" i="1" l="1"/>
  <c r="AI144" i="1" s="1"/>
  <c r="AJ135" i="1" l="1"/>
  <c r="AJ144" i="1" s="1"/>
  <c r="AK135" i="1" l="1"/>
  <c r="AK144" i="1" s="1"/>
  <c r="AL135" i="1" l="1"/>
  <c r="AL144" i="1" s="1"/>
  <c r="AM135" i="1" l="1"/>
  <c r="AM144" i="1" s="1"/>
  <c r="AN135" i="1" l="1"/>
  <c r="AN144" i="1" s="1"/>
  <c r="AO135" i="1" l="1"/>
  <c r="AO144" i="1" s="1"/>
  <c r="AP135" i="1" l="1"/>
  <c r="AP144" i="1" s="1"/>
  <c r="AQ135" i="1" l="1"/>
  <c r="AQ144" i="1" s="1"/>
  <c r="AR135" i="1" l="1"/>
  <c r="AR144" i="1" s="1"/>
  <c r="AS135" i="1" l="1"/>
  <c r="AS144" i="1" s="1"/>
  <c r="AT135" i="1" l="1"/>
  <c r="AT144" i="1" s="1"/>
  <c r="AU135" i="1" l="1"/>
  <c r="AU144" i="1" s="1"/>
  <c r="AV135" i="1" l="1"/>
  <c r="AV144" i="1" s="1"/>
  <c r="AW135" i="1" l="1"/>
  <c r="AW144" i="1" s="1"/>
  <c r="AX135" i="1" l="1"/>
  <c r="AX144" i="1" s="1"/>
  <c r="AY135" i="1" l="1"/>
  <c r="AY144" i="1" s="1"/>
  <c r="AZ135" i="1" l="1"/>
  <c r="AZ144" i="1" s="1"/>
  <c r="BA135" i="1" l="1"/>
  <c r="BA144" i="1" s="1"/>
  <c r="BB135" i="1" l="1"/>
  <c r="BB144" i="1" s="1"/>
  <c r="BC135" i="1" l="1"/>
  <c r="BC144" i="1" s="1"/>
  <c r="I144" i="1" s="1"/>
  <c r="I13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Fierce-PC</author>
  </authors>
  <commentList>
    <comment ref="E6" authorId="0" shapeId="0" xr:uid="{574EF78B-6192-4472-BAD5-082F64BAF959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Council Rent PCM</t>
        </r>
      </text>
    </comment>
    <comment ref="F6" authorId="0" shapeId="0" xr:uid="{2051DFC9-CDEC-42C6-83B0-674F430F495C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Council price per apartment</t>
        </r>
      </text>
    </comment>
    <comment ref="I39" authorId="0" shapeId="0" xr:uid="{F821BD19-41D0-4D54-A515-29CDC56839D9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Underground Parking Spaces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<sst xmlns="http://schemas.openxmlformats.org/spreadsheetml/2006/main" count="294" uniqueCount="166">
  <si>
    <t>Cost</t>
  </si>
  <si>
    <t>Assumption</t>
  </si>
  <si>
    <t>Measurement</t>
  </si>
  <si>
    <t>Estimate</t>
  </si>
  <si>
    <t>Property Costs</t>
  </si>
  <si>
    <t>Service Charge</t>
  </si>
  <si>
    <t>Security</t>
  </si>
  <si>
    <t>Rates</t>
  </si>
  <si>
    <t>Frequency</t>
  </si>
  <si>
    <t>Quarterly</t>
  </si>
  <si>
    <t>Monthly</t>
  </si>
  <si>
    <t>Bi-annual</t>
  </si>
  <si>
    <t>Total Property Costs</t>
  </si>
  <si>
    <t>Detailed Design Costs</t>
  </si>
  <si>
    <t>Architecture</t>
  </si>
  <si>
    <t>Façade Design</t>
  </si>
  <si>
    <t>Lanscape Design</t>
  </si>
  <si>
    <t>Structural Engineering</t>
  </si>
  <si>
    <t>M&amp;E Engineering</t>
  </si>
  <si>
    <t>Civil Engineering</t>
  </si>
  <si>
    <t>Quanity Surveyance</t>
  </si>
  <si>
    <t>Fire Cert</t>
  </si>
  <si>
    <t>Accoustics</t>
  </si>
  <si>
    <t>Assigned Certifier</t>
  </si>
  <si>
    <t>Project Management</t>
  </si>
  <si>
    <t>of construction</t>
  </si>
  <si>
    <t>flat fee</t>
  </si>
  <si>
    <t>per unit</t>
  </si>
  <si>
    <t>Total Detailed Design Costs</t>
  </si>
  <si>
    <t>Statutory Payments</t>
  </si>
  <si>
    <t>Contributions towards infrastructure</t>
  </si>
  <si>
    <t>Contribution towards Public Open Space</t>
  </si>
  <si>
    <t>Additional Contributions</t>
  </si>
  <si>
    <t>Water Connection</t>
  </si>
  <si>
    <t>Electricity Connection</t>
  </si>
  <si>
    <t>Gas Connection</t>
  </si>
  <si>
    <t>Homebond</t>
  </si>
  <si>
    <t>psf of Dev</t>
  </si>
  <si>
    <t>Total Statutory Payments</t>
  </si>
  <si>
    <t>Admin Costs</t>
  </si>
  <si>
    <t>Accountancy</t>
  </si>
  <si>
    <t>Insurance</t>
  </si>
  <si>
    <t>Bank Charges</t>
  </si>
  <si>
    <t>Valuations</t>
  </si>
  <si>
    <t>Total Admin Costs</t>
  </si>
  <si>
    <t>Construction and Infrastructure Costs</t>
  </si>
  <si>
    <t>Development Costs</t>
  </si>
  <si>
    <t>psf of GIA</t>
  </si>
  <si>
    <t>Apartment Build</t>
  </si>
  <si>
    <t>Enabling Works</t>
  </si>
  <si>
    <t>Site Works</t>
  </si>
  <si>
    <t>Parking / Substructure</t>
  </si>
  <si>
    <t>Infrastructure</t>
  </si>
  <si>
    <t>flat cost</t>
  </si>
  <si>
    <t>per space</t>
  </si>
  <si>
    <t>Fit out Cost</t>
  </si>
  <si>
    <t>Total C&amp;I Costs</t>
  </si>
  <si>
    <t>Post Contract Fees</t>
  </si>
  <si>
    <t>BER</t>
  </si>
  <si>
    <t>Archaeology</t>
  </si>
  <si>
    <t>CBR Tests</t>
  </si>
  <si>
    <t>Part V Negotiations</t>
  </si>
  <si>
    <t>per PV unit</t>
  </si>
  <si>
    <t>Contingency</t>
  </si>
  <si>
    <t>of all costs</t>
  </si>
  <si>
    <t>Total Post Contract Costs</t>
  </si>
  <si>
    <t># of units</t>
  </si>
  <si>
    <t>Block</t>
  </si>
  <si>
    <t>Unit Schedule</t>
  </si>
  <si>
    <t>Apt / Type</t>
  </si>
  <si>
    <t>NIA Sqft</t>
  </si>
  <si>
    <t>Rent pm</t>
  </si>
  <si>
    <t>Accomodation Schedule</t>
  </si>
  <si>
    <t>Total</t>
  </si>
  <si>
    <t>Block Schedule</t>
  </si>
  <si>
    <t>Rent Roll</t>
  </si>
  <si>
    <t>NIA sqft</t>
  </si>
  <si>
    <t>Rent Roll pm</t>
  </si>
  <si>
    <t>Efficiency</t>
  </si>
  <si>
    <t>U/G PS</t>
  </si>
  <si>
    <t>GIA sqft</t>
  </si>
  <si>
    <t>Phase</t>
  </si>
  <si>
    <t>Private</t>
  </si>
  <si>
    <t>Part V</t>
  </si>
  <si>
    <t>Council Rent</t>
  </si>
  <si>
    <t>Council Price</t>
  </si>
  <si>
    <t>Council GDV</t>
  </si>
  <si>
    <t># of rented units</t>
  </si>
  <si>
    <t>Con. Start</t>
  </si>
  <si>
    <t>Months Build</t>
  </si>
  <si>
    <t>Con. End</t>
  </si>
  <si>
    <t>Construction Phase Inputs / Outputs</t>
  </si>
  <si>
    <t>Cost Allocation</t>
  </si>
  <si>
    <t>Rough Hard Cost</t>
  </si>
  <si>
    <t>Construction Phase Schedule</t>
  </si>
  <si>
    <t>Construct Phase</t>
  </si>
  <si>
    <t>% rent roll</t>
  </si>
  <si>
    <t>% of units</t>
  </si>
  <si>
    <t>Rent psf NIA</t>
  </si>
  <si>
    <t>Studio</t>
  </si>
  <si>
    <t>Method of Part V Disposal</t>
  </si>
  <si>
    <t>Other</t>
  </si>
  <si>
    <t>Total Detail Design Costs</t>
  </si>
  <si>
    <t>Total Construction and Infrastructure Costs</t>
  </si>
  <si>
    <t>Total Post Contract Fees</t>
  </si>
  <si>
    <t>Total Construction Cost</t>
  </si>
  <si>
    <t>Total Construction Cost + Contingency</t>
  </si>
  <si>
    <t>S-Curve</t>
  </si>
  <si>
    <t>Phase 1</t>
  </si>
  <si>
    <t>Phase 2</t>
  </si>
  <si>
    <t>Max Z</t>
  </si>
  <si>
    <t>Mean</t>
  </si>
  <si>
    <t>Standard Deviation</t>
  </si>
  <si>
    <t>Phase 3</t>
  </si>
  <si>
    <t>Phase 4</t>
  </si>
  <si>
    <t>Phase 5</t>
  </si>
  <si>
    <t>Total Percentage</t>
  </si>
  <si>
    <t>Rough Hard Cost Total</t>
  </si>
  <si>
    <t>Phase 1 Rough Hard Cost</t>
  </si>
  <si>
    <t>Phase 2 Rough Hard Cost</t>
  </si>
  <si>
    <t>Phase 3 Rough Hard Cost</t>
  </si>
  <si>
    <t>Phase 4 Rough Hard Cost</t>
  </si>
  <si>
    <t>Phase 5 Rough Hard Cost</t>
  </si>
  <si>
    <t>1 Bed Apt Type.1</t>
  </si>
  <si>
    <t>1 Bed Apt Type 2</t>
  </si>
  <si>
    <t>2 Bed Apt Type 1</t>
  </si>
  <si>
    <t>2 Bed Apt Type 2</t>
  </si>
  <si>
    <t>3 Bed Apt Type 1</t>
  </si>
  <si>
    <t>3 Bed Apt Type 2</t>
  </si>
  <si>
    <t>Finance</t>
  </si>
  <si>
    <t>Loan to Cost</t>
  </si>
  <si>
    <t>Interest</t>
  </si>
  <si>
    <t>Arrangement Fee</t>
  </si>
  <si>
    <t>Arrangement fee</t>
  </si>
  <si>
    <t>Wind up Fee (post reserve)</t>
  </si>
  <si>
    <t>Bank Monitoring</t>
  </si>
  <si>
    <t>Bank Valuation</t>
  </si>
  <si>
    <t>Bank Legals</t>
  </si>
  <si>
    <t>Loan Pre-Interest Reserve</t>
  </si>
  <si>
    <t>Loan Post-Interest Reserve</t>
  </si>
  <si>
    <t>of Pre-interest Reserve</t>
  </si>
  <si>
    <t>of Post-interest Reserve</t>
  </si>
  <si>
    <t>Senior Loan</t>
  </si>
  <si>
    <t>Equity Schedule</t>
  </si>
  <si>
    <t>Beginning Balance</t>
  </si>
  <si>
    <t>Equity Funded</t>
  </si>
  <si>
    <t>Remaining Balance</t>
  </si>
  <si>
    <t>Cumulative Balance</t>
  </si>
  <si>
    <t>Senior Debt Schedule</t>
  </si>
  <si>
    <t>Debt Funded</t>
  </si>
  <si>
    <t>Capitalised Interest</t>
  </si>
  <si>
    <t>Revenue</t>
  </si>
  <si>
    <t>Loan Payback</t>
  </si>
  <si>
    <t>of balance</t>
  </si>
  <si>
    <t>Total Finance Cost</t>
  </si>
  <si>
    <t>monthly</t>
  </si>
  <si>
    <t>Total Construction Cashflow</t>
  </si>
  <si>
    <t>Cost Flow</t>
  </si>
  <si>
    <t>Legend</t>
  </si>
  <si>
    <t>Blue = Input</t>
  </si>
  <si>
    <t>Black = Output/Calculation</t>
  </si>
  <si>
    <t>Private Rented</t>
  </si>
  <si>
    <t>Part V Rented</t>
  </si>
  <si>
    <t>PV RR</t>
  </si>
  <si>
    <t>Rent to Council</t>
  </si>
  <si>
    <t># units constr.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</si>
</sst>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_ ;[Red]\-#,##0.00\ "/>
    <numFmt numFmtId="166" formatCode="#,###&quot; month fit out&quot;"/>
    <numFmt numFmtId="167" formatCode="#,##0_ ;\-#,##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5">
    <xf numFmtId="0" fontId="0" fillId="0" borderId="0" xfId="0"/>
    <xf numFmtId="164" fontId="0" fillId="0" borderId="0" xfId="0" applyNumberFormat="1"/>
    <xf numFmtId="164" fontId="3" fillId="0" borderId="0" xfId="0" applyNumberFormat="1" applyFont="1"/>
    <xf numFmtId="164" fontId="2" fillId="0" borderId="0" xfId="0" applyNumberFormat="1" applyFont="1"/>
    <xf numFmtId="164" fontId="0" fillId="0" borderId="0" xfId="0" applyNumberFormat="1" applyFont="1"/>
    <xf numFmtId="164" fontId="0" fillId="0" borderId="0" xfId="0" applyNumberFormat="1" applyBorder="1"/>
    <xf numFmtId="164" fontId="2" fillId="0" borderId="1" xfId="0" applyNumberFormat="1" applyFont="1" applyBorder="1"/>
    <xf numFmtId="164" fontId="0" fillId="0" borderId="1" xfId="0" applyNumberFormat="1" applyBorder="1"/>
    <xf numFmtId="164" fontId="3" fillId="0" borderId="1" xfId="0" applyNumberFormat="1" applyFont="1" applyBorder="1"/>
    <xf numFmtId="10" fontId="3" fillId="0" borderId="1" xfId="1" applyNumberFormat="1" applyFont="1" applyBorder="1"/>
    <xf numFmtId="164" fontId="2" fillId="3" borderId="1" xfId="0" applyNumberFormat="1" applyFont="1" applyFill="1" applyBorder="1"/>
    <xf numFmtId="164" fontId="0" fillId="0" borderId="1" xfId="0" applyNumberFormat="1" applyFont="1" applyBorder="1"/>
    <xf numFmtId="165" fontId="3" fillId="0" borderId="1" xfId="0" applyNumberFormat="1" applyFont="1" applyBorder="1"/>
    <xf numFmtId="164" fontId="2" fillId="3" borderId="1" xfId="0" applyNumberFormat="1" applyFont="1" applyFill="1" applyBorder="1" applyAlignment="1">
      <alignment horizontal="right"/>
    </xf>
    <xf numFmtId="164" fontId="0" fillId="0" borderId="0" xfId="0" applyNumberFormat="1" applyFill="1"/>
    <xf numFmtId="164" fontId="0" fillId="0" borderId="0" xfId="0" applyNumberFormat="1" applyFill="1" applyBorder="1"/>
    <xf numFmtId="164" fontId="2" fillId="0" borderId="3" xfId="0" applyNumberFormat="1" applyFont="1" applyFill="1" applyBorder="1"/>
    <xf numFmtId="164" fontId="4" fillId="2" borderId="0" xfId="0" applyNumberFormat="1" applyFont="1" applyFill="1" applyBorder="1"/>
    <xf numFmtId="164" fontId="3" fillId="0" borderId="1" xfId="0" applyNumberFormat="1" applyFont="1" applyBorder="1" applyAlignment="1">
      <alignment horizontal="left"/>
    </xf>
    <xf numFmtId="164" fontId="9" fillId="0" borderId="1" xfId="0" applyNumberFormat="1" applyFont="1" applyBorder="1"/>
    <xf numFmtId="9" fontId="0" fillId="0" borderId="1" xfId="1" applyFont="1" applyBorder="1"/>
    <xf numFmtId="164" fontId="0" fillId="0" borderId="4" xfId="0" applyNumberFormat="1" applyBorder="1"/>
    <xf numFmtId="164" fontId="11" fillId="0" borderId="4" xfId="0" applyNumberFormat="1" applyFont="1" applyBorder="1"/>
    <xf numFmtId="10" fontId="0" fillId="0" borderId="1" xfId="1" applyNumberFormat="1" applyFont="1" applyBorder="1"/>
    <xf numFmtId="164" fontId="3" fillId="0" borderId="5" xfId="0" applyNumberFormat="1" applyFont="1" applyBorder="1"/>
    <xf numFmtId="164" fontId="3" fillId="0" borderId="6" xfId="0" applyNumberFormat="1" applyFont="1" applyBorder="1"/>
    <xf numFmtId="164" fontId="10" fillId="0" borderId="0" xfId="0" applyNumberFormat="1" applyFont="1"/>
    <xf numFmtId="164" fontId="12" fillId="0" borderId="0" xfId="0" applyNumberFormat="1" applyFont="1"/>
    <xf numFmtId="164" fontId="0" fillId="2" borderId="0" xfId="0" applyNumberFormat="1" applyFill="1"/>
    <xf numFmtId="164" fontId="2" fillId="4" borderId="1" xfId="0" applyNumberFormat="1" applyFont="1" applyFill="1" applyBorder="1" applyAlignment="1">
      <alignment horizontal="right"/>
    </xf>
    <xf numFmtId="164" fontId="5" fillId="4" borderId="1" xfId="0" applyNumberFormat="1" applyFont="1" applyFill="1" applyBorder="1" applyAlignment="1">
      <alignment horizontal="right"/>
    </xf>
    <xf numFmtId="164" fontId="2" fillId="4" borderId="1" xfId="0" applyNumberFormat="1" applyFont="1" applyFill="1" applyBorder="1"/>
    <xf numFmtId="164" fontId="5" fillId="4" borderId="1" xfId="0" applyNumberFormat="1" applyFont="1" applyFill="1" applyBorder="1"/>
    <xf numFmtId="164" fontId="2" fillId="4" borderId="5" xfId="0" applyNumberFormat="1" applyFont="1" applyFill="1" applyBorder="1" applyAlignment="1">
      <alignment horizontal="right"/>
    </xf>
    <xf numFmtId="17" fontId="7" fillId="0" borderId="1" xfId="0" applyNumberFormat="1" applyFont="1" applyBorder="1"/>
    <xf numFmtId="164" fontId="9" fillId="5" borderId="8" xfId="0" applyNumberFormat="1" applyFont="1" applyFill="1" applyBorder="1" applyAlignment="1">
      <alignment horizontal="center"/>
    </xf>
    <xf numFmtId="165" fontId="0" fillId="0" borderId="1" xfId="0" applyNumberFormat="1" applyBorder="1"/>
    <xf numFmtId="164" fontId="0" fillId="0" borderId="10" xfId="0" applyNumberFormat="1" applyBorder="1"/>
    <xf numFmtId="164" fontId="0" fillId="0" borderId="9" xfId="0" applyNumberFormat="1" applyBorder="1"/>
    <xf numFmtId="164" fontId="0" fillId="0" borderId="9" xfId="0" applyNumberFormat="1" applyFill="1" applyBorder="1"/>
    <xf numFmtId="164" fontId="0" fillId="2" borderId="9" xfId="0" applyNumberFormat="1" applyFill="1" applyBorder="1"/>
    <xf numFmtId="164" fontId="2" fillId="0" borderId="0" xfId="0" applyNumberFormat="1" applyFont="1" applyAlignment="1">
      <alignment horizontal="right"/>
    </xf>
    <xf numFmtId="165" fontId="0" fillId="0" borderId="0" xfId="0" applyNumberFormat="1"/>
    <xf numFmtId="10" fontId="0" fillId="0" borderId="0" xfId="1" applyNumberFormat="1" applyFont="1"/>
    <xf numFmtId="10" fontId="2" fillId="0" borderId="0" xfId="1" applyNumberFormat="1" applyFont="1"/>
    <xf numFmtId="10" fontId="2" fillId="3" borderId="1" xfId="1" applyNumberFormat="1" applyFont="1" applyFill="1" applyBorder="1"/>
    <xf numFmtId="164" fontId="0" fillId="0" borderId="0" xfId="1" applyNumberFormat="1" applyFont="1"/>
    <xf numFmtId="164" fontId="2" fillId="3" borderId="1" xfId="1" applyNumberFormat="1" applyFont="1" applyFill="1" applyBorder="1"/>
    <xf numFmtId="164" fontId="9" fillId="0" borderId="0" xfId="0" applyNumberFormat="1" applyFont="1"/>
    <xf numFmtId="164" fontId="2" fillId="6" borderId="0" xfId="0" applyNumberFormat="1" applyFont="1" applyFill="1"/>
    <xf numFmtId="164" fontId="0" fillId="6" borderId="0" xfId="0" applyNumberFormat="1" applyFill="1"/>
    <xf numFmtId="164" fontId="0" fillId="6" borderId="9" xfId="0" applyNumberFormat="1" applyFill="1" applyBorder="1"/>
    <xf numFmtId="164" fontId="0" fillId="6" borderId="0" xfId="1" applyNumberFormat="1" applyFont="1" applyFill="1"/>
    <xf numFmtId="164" fontId="2" fillId="6" borderId="0" xfId="1" applyNumberFormat="1" applyFont="1" applyFill="1"/>
    <xf numFmtId="164" fontId="2" fillId="0" borderId="0" xfId="1" applyNumberFormat="1" applyFont="1"/>
    <xf numFmtId="10" fontId="7" fillId="5" borderId="1" xfId="1" applyNumberFormat="1" applyFont="1" applyFill="1" applyBorder="1"/>
    <xf numFmtId="164" fontId="3" fillId="5" borderId="1" xfId="0" applyNumberFormat="1" applyFont="1" applyFill="1" applyBorder="1"/>
    <xf numFmtId="164" fontId="2" fillId="0" borderId="0" xfId="0" applyNumberFormat="1" applyFont="1" applyFill="1"/>
    <xf numFmtId="164" fontId="13" fillId="0" borderId="0" xfId="0" applyNumberFormat="1" applyFont="1" applyFill="1"/>
    <xf numFmtId="164" fontId="13" fillId="0" borderId="0" xfId="0" applyNumberFormat="1" applyFont="1"/>
    <xf numFmtId="164" fontId="5" fillId="0" borderId="0" xfId="0" applyNumberFormat="1" applyFont="1"/>
    <xf numFmtId="164" fontId="2" fillId="0" borderId="4" xfId="0" applyNumberFormat="1" applyFont="1" applyBorder="1"/>
    <xf numFmtId="164" fontId="9" fillId="7" borderId="1" xfId="0" applyNumberFormat="1" applyFont="1" applyFill="1" applyBorder="1"/>
    <xf numFmtId="167" fontId="4" fillId="2" borderId="0" xfId="0" applyNumberFormat="1" applyFont="1" applyFill="1"/>
    <xf numFmtId="167" fontId="16" fillId="2" borderId="0" xfId="0" applyNumberFormat="1" applyFont="1" applyFill="1"/>
    <xf numFmtId="164" fontId="12" fillId="0" borderId="0" xfId="0" applyNumberFormat="1" applyFont="1" applyFill="1"/>
    <xf numFmtId="164" fontId="9" fillId="0" borderId="0" xfId="0" applyNumberFormat="1" applyFont="1" applyFill="1"/>
    <xf numFmtId="164" fontId="2" fillId="7" borderId="0" xfId="0" applyNumberFormat="1" applyFont="1" applyFill="1"/>
    <xf numFmtId="164" fontId="0" fillId="7" borderId="0" xfId="0" applyNumberFormat="1" applyFill="1"/>
    <xf numFmtId="164" fontId="0" fillId="8" borderId="0" xfId="0" applyNumberFormat="1" applyFill="1"/>
    <xf numFmtId="164" fontId="2" fillId="8" borderId="0" xfId="0" applyNumberFormat="1" applyFont="1" applyFill="1"/>
    <xf numFmtId="17" fontId="2" fillId="0" borderId="1" xfId="0" applyNumberFormat="1" applyFont="1" applyBorder="1"/>
    <xf numFmtId="164" fontId="2" fillId="0" borderId="0" xfId="0" applyNumberFormat="1" applyFont="1" applyBorder="1"/>
    <xf numFmtId="164" fontId="4" fillId="2" borderId="0" xfId="0" applyNumberFormat="1" applyFont="1" applyFill="1"/>
    <xf numFmtId="164" fontId="5" fillId="4" borderId="6" xfId="0" applyNumberFormat="1" applyFont="1" applyFill="1" applyBorder="1" applyAlignment="1">
      <alignment horizontal="right"/>
    </xf>
    <xf numFmtId="164" fontId="17" fillId="0" borderId="1" xfId="0" applyNumberFormat="1" applyFont="1" applyBorder="1"/>
    <xf numFmtId="164" fontId="18" fillId="0" borderId="1" xfId="0" applyNumberFormat="1" applyFont="1" applyBorder="1"/>
    <xf numFmtId="164" fontId="3" fillId="0" borderId="11" xfId="0" applyNumberFormat="1" applyFont="1" applyBorder="1" applyAlignment="1">
      <alignment horizontal="left"/>
    </xf>
    <xf numFmtId="164" fontId="17" fillId="0" borderId="11" xfId="0" applyNumberFormat="1" applyFont="1" applyBorder="1"/>
    <xf numFmtId="164" fontId="3" fillId="0" borderId="11" xfId="0" applyNumberFormat="1" applyFont="1" applyBorder="1"/>
    <xf numFmtId="164" fontId="0" fillId="0" borderId="11" xfId="0" applyNumberFormat="1" applyBorder="1"/>
    <xf numFmtId="164" fontId="8" fillId="9" borderId="12" xfId="0" applyNumberFormat="1" applyFont="1" applyFill="1" applyBorder="1" applyAlignment="1">
      <alignment horizontal="left"/>
    </xf>
    <xf numFmtId="164" fontId="9" fillId="9" borderId="12" xfId="0" applyNumberFormat="1" applyFont="1" applyFill="1" applyBorder="1"/>
    <xf numFmtId="164" fontId="2" fillId="9" borderId="12" xfId="0" applyNumberFormat="1" applyFont="1" applyFill="1" applyBorder="1"/>
    <xf numFmtId="164" fontId="2" fillId="9" borderId="5" xfId="0" applyNumberFormat="1" applyFont="1" applyFill="1" applyBorder="1" applyAlignment="1">
      <alignment horizontal="left"/>
    </xf>
    <xf numFmtId="164" fontId="2" fillId="9" borderId="13" xfId="0" applyNumberFormat="1" applyFont="1" applyFill="1" applyBorder="1" applyAlignment="1">
      <alignment horizontal="right"/>
    </xf>
    <xf numFmtId="164" fontId="2" fillId="9" borderId="2" xfId="0" applyNumberFormat="1" applyFont="1" applyFill="1" applyBorder="1" applyAlignment="1">
      <alignment horizontal="right"/>
    </xf>
    <xf numFmtId="164" fontId="2" fillId="9" borderId="1" xfId="0" applyNumberFormat="1" applyFont="1" applyFill="1" applyBorder="1" applyAlignment="1">
      <alignment horizontal="right"/>
    </xf>
    <xf numFmtId="164" fontId="5" fillId="9" borderId="1" xfId="0" applyNumberFormat="1" applyFont="1" applyFill="1" applyBorder="1" applyAlignment="1">
      <alignment horizontal="right"/>
    </xf>
    <xf numFmtId="164" fontId="2" fillId="9" borderId="7" xfId="0" applyNumberFormat="1" applyFont="1" applyFill="1" applyBorder="1" applyAlignment="1">
      <alignment horizontal="center"/>
    </xf>
    <xf numFmtId="164" fontId="0" fillId="0" borderId="13" xfId="0" applyNumberFormat="1" applyBorder="1"/>
    <xf numFmtId="164" fontId="2" fillId="9" borderId="14" xfId="0" applyNumberFormat="1" applyFont="1" applyFill="1" applyBorder="1" applyAlignment="1">
      <alignment horizontal="left"/>
    </xf>
    <xf numFmtId="164" fontId="0" fillId="0" borderId="15" xfId="0" applyNumberFormat="1" applyBorder="1"/>
    <xf numFmtId="9" fontId="0" fillId="0" borderId="11" xfId="1" applyFont="1" applyBorder="1"/>
    <xf numFmtId="164" fontId="9" fillId="5" borderId="16" xfId="0" applyNumberFormat="1" applyFont="1" applyFill="1" applyBorder="1" applyAlignment="1">
      <alignment horizontal="center"/>
    </xf>
    <xf numFmtId="164" fontId="8" fillId="9" borderId="17" xfId="0" applyNumberFormat="1" applyFont="1" applyFill="1" applyBorder="1" applyAlignment="1">
      <alignment horizontal="left"/>
    </xf>
    <xf numFmtId="164" fontId="2" fillId="9" borderId="18" xfId="0" applyNumberFormat="1" applyFont="1" applyFill="1" applyBorder="1"/>
    <xf numFmtId="9" fontId="2" fillId="9" borderId="12" xfId="1" applyFont="1" applyFill="1" applyBorder="1"/>
    <xf numFmtId="164" fontId="8" fillId="9" borderId="12" xfId="0" applyNumberFormat="1" applyFont="1" applyFill="1" applyBorder="1"/>
    <xf numFmtId="164" fontId="2" fillId="9" borderId="19" xfId="0" applyNumberFormat="1" applyFont="1" applyFill="1" applyBorder="1" applyAlignment="1">
      <alignment horizontal="center"/>
    </xf>
    <xf numFmtId="164" fontId="2" fillId="9" borderId="20" xfId="0" applyNumberFormat="1" applyFont="1" applyFill="1" applyBorder="1" applyAlignment="1">
      <alignment horizontal="left"/>
    </xf>
    <xf numFmtId="166" fontId="9" fillId="9" borderId="2" xfId="0" applyNumberFormat="1" applyFont="1" applyFill="1" applyBorder="1" applyAlignment="1">
      <alignment horizontal="right"/>
    </xf>
    <xf numFmtId="164" fontId="5" fillId="9" borderId="2" xfId="0" applyNumberFormat="1" applyFont="1" applyFill="1" applyBorder="1" applyAlignment="1">
      <alignment horizontal="right"/>
    </xf>
    <xf numFmtId="17" fontId="3" fillId="0" borderId="13" xfId="0" applyNumberFormat="1" applyFont="1" applyBorder="1"/>
    <xf numFmtId="17" fontId="3" fillId="0" borderId="21" xfId="0" applyNumberFormat="1" applyFont="1" applyBorder="1"/>
    <xf numFmtId="17" fontId="7" fillId="0" borderId="11" xfId="0" applyNumberFormat="1" applyFont="1" applyBorder="1"/>
    <xf numFmtId="164" fontId="2" fillId="9" borderId="17" xfId="0" applyNumberFormat="1" applyFont="1" applyFill="1" applyBorder="1"/>
    <xf numFmtId="17" fontId="8" fillId="9" borderId="18" xfId="0" applyNumberFormat="1" applyFont="1" applyFill="1" applyBorder="1"/>
    <xf numFmtId="17" fontId="8" fillId="9" borderId="12" xfId="0" applyNumberFormat="1" applyFont="1" applyFill="1" applyBorder="1"/>
    <xf numFmtId="164" fontId="0" fillId="9" borderId="12" xfId="0" applyNumberFormat="1" applyFill="1" applyBorder="1"/>
    <xf numFmtId="164" fontId="0" fillId="0" borderId="22" xfId="0" applyNumberFormat="1" applyBorder="1"/>
    <xf numFmtId="164" fontId="5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/>
  </cellXfs>
  <cellStyles count="2">
    <cellStyle name="Normal" xfId="0" builtinId="0"/>
    <cellStyle name="Percent" xfId="1" builtinId="5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446554</xdr:colOff>
      <xdr:row>1</xdr:row>
      <xdr:rowOff>11206</xdr:rowOff>
    </xdr:from>
    <xdr:to>
      <xdr:col>3</xdr:col>
      <xdr:colOff>1122830</xdr:colOff>
      <xdr:row>3</xdr:row>
      <xdr:rowOff>174525</xdr:rowOff>
    </xdr:to>
    <xdr:pic>
      <xdr:nvPicPr>
        <xdr:cNvPr id="226" name="Picture 225">
          <a:extLst>
            <a:ext uri="{FF2B5EF4-FFF2-40B4-BE49-F238E27FC236}">
              <a16:creationId xmlns:a16="http://schemas.microsoft.com/office/drawing/2014/main" id="{376CB831-FA75-4FD5-BF43-C12F22AAC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29025" y="201706"/>
          <a:ext cx="1752040" cy="555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2521323</xdr:colOff>
      <xdr:row>5</xdr:row>
      <xdr:rowOff>27256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E3F96CB-0B24-42B2-8CC2-018B691EF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126441" cy="9909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F68BA-DEA2-4E81-AE55-E3C912A58E25}">
  <sheetPr codeName="Sheet2"/>
  <dimension ref="A2:BC144"/>
  <sheetViews>
    <sheetView showZeros="0" tabSelected="1" zoomScale="85" zoomScaleNormal="85" workbookViewId="0">
      <pane ySplit="5" topLeftCell="A6" activePane="bottomLeft" state="frozen"/>
      <selection pane="bottomLeft" activeCell="E4" sqref="E4"/>
    </sheetView>
  </sheetViews>
  <sheetFormatPr defaultRowHeight="15" x14ac:dyDescent="0.25"/>
  <cols>
    <col min="1" max="1" width="9.140625" style="1"/>
    <col min="2" max="2" width="38.7109375" style="1" customWidth="1"/>
    <col min="3" max="3" width="16.140625" style="1" customWidth="1"/>
    <col min="4" max="4" width="24" style="1" customWidth="1"/>
    <col min="5" max="5" width="18.28515625" style="1" customWidth="1"/>
    <col min="6" max="6" width="9.140625" style="38"/>
    <col min="7" max="7" width="9.140625" style="1"/>
    <col min="8" max="8" width="39" style="1" bestFit="1" customWidth="1"/>
    <col min="9" max="9" width="21.28515625" style="1" customWidth="1"/>
    <col min="10" max="51" width="11.5703125" style="1" customWidth="1"/>
    <col min="52" max="52" width="13.140625" style="1" customWidth="1"/>
    <col min="53" max="55" width="11.5703125" style="1" customWidth="1"/>
    <col min="56" max="16384" width="9.140625" style="1"/>
  </cols>
  <sheetData>
    <row r="2" spans="2:55" ht="15.75" x14ac:dyDescent="0.25">
      <c r="H2" s="65" t="s">
        <v>158</v>
      </c>
    </row>
    <row r="3" spans="2:55" x14ac:dyDescent="0.25">
      <c r="H3" s="66" t="s">
        <v>159</v>
      </c>
    </row>
    <row r="4" spans="2:55" x14ac:dyDescent="0.25">
      <c r="H4" s="57" t="s">
        <v>160</v>
      </c>
    </row>
    <row r="5" spans="2:55" x14ac:dyDescent="0.25">
      <c r="H5" s="57"/>
      <c r="I5" s="41" t="s">
        <v>73</v>
      </c>
      <c r="J5" s="72"/>
      <c r="K5" s="71">
        <f>EDATE('Accom_Phase Schedule'!C53,-5)</f>
        <v>43831</v>
      </c>
      <c r="L5" s="71">
        <f t="shared" ref="L5:BC5" si="0">EDATE(K5,1)</f>
        <v>43862</v>
      </c>
      <c r="M5" s="71">
        <f t="shared" si="0"/>
        <v>43891</v>
      </c>
      <c r="N5" s="71">
        <f t="shared" si="0"/>
        <v>43922</v>
      </c>
      <c r="O5" s="71">
        <f t="shared" si="0"/>
        <v>43952</v>
      </c>
      <c r="P5" s="71">
        <f t="shared" si="0"/>
        <v>43983</v>
      </c>
      <c r="Q5" s="71">
        <f t="shared" si="0"/>
        <v>44013</v>
      </c>
      <c r="R5" s="71">
        <f t="shared" si="0"/>
        <v>44044</v>
      </c>
      <c r="S5" s="71">
        <f t="shared" si="0"/>
        <v>44075</v>
      </c>
      <c r="T5" s="71">
        <f t="shared" si="0"/>
        <v>44105</v>
      </c>
      <c r="U5" s="71">
        <f t="shared" si="0"/>
        <v>44136</v>
      </c>
      <c r="V5" s="71">
        <f t="shared" si="0"/>
        <v>44166</v>
      </c>
      <c r="W5" s="71">
        <f t="shared" si="0"/>
        <v>44197</v>
      </c>
      <c r="X5" s="71">
        <f t="shared" si="0"/>
        <v>44228</v>
      </c>
      <c r="Y5" s="71">
        <f t="shared" si="0"/>
        <v>44256</v>
      </c>
      <c r="Z5" s="71">
        <f t="shared" si="0"/>
        <v>44287</v>
      </c>
      <c r="AA5" s="71">
        <f t="shared" si="0"/>
        <v>44317</v>
      </c>
      <c r="AB5" s="71">
        <f t="shared" si="0"/>
        <v>44348</v>
      </c>
      <c r="AC5" s="71">
        <f t="shared" si="0"/>
        <v>44378</v>
      </c>
      <c r="AD5" s="71">
        <f t="shared" si="0"/>
        <v>44409</v>
      </c>
      <c r="AE5" s="71">
        <f t="shared" si="0"/>
        <v>44440</v>
      </c>
      <c r="AF5" s="71">
        <f t="shared" si="0"/>
        <v>44470</v>
      </c>
      <c r="AG5" s="71">
        <f t="shared" si="0"/>
        <v>44501</v>
      </c>
      <c r="AH5" s="71">
        <f t="shared" si="0"/>
        <v>44531</v>
      </c>
      <c r="AI5" s="71">
        <f t="shared" si="0"/>
        <v>44562</v>
      </c>
      <c r="AJ5" s="71">
        <f t="shared" si="0"/>
        <v>44593</v>
      </c>
      <c r="AK5" s="71">
        <f t="shared" si="0"/>
        <v>44621</v>
      </c>
      <c r="AL5" s="71">
        <f t="shared" si="0"/>
        <v>44652</v>
      </c>
      <c r="AM5" s="71">
        <f t="shared" si="0"/>
        <v>44682</v>
      </c>
      <c r="AN5" s="71">
        <f t="shared" si="0"/>
        <v>44713</v>
      </c>
      <c r="AO5" s="71">
        <f t="shared" si="0"/>
        <v>44743</v>
      </c>
      <c r="AP5" s="71">
        <f t="shared" si="0"/>
        <v>44774</v>
      </c>
      <c r="AQ5" s="71">
        <f t="shared" si="0"/>
        <v>44805</v>
      </c>
      <c r="AR5" s="71">
        <f t="shared" si="0"/>
        <v>44835</v>
      </c>
      <c r="AS5" s="71">
        <f t="shared" si="0"/>
        <v>44866</v>
      </c>
      <c r="AT5" s="71">
        <f t="shared" si="0"/>
        <v>44896</v>
      </c>
      <c r="AU5" s="71">
        <f t="shared" si="0"/>
        <v>44927</v>
      </c>
      <c r="AV5" s="71">
        <f t="shared" si="0"/>
        <v>44958</v>
      </c>
      <c r="AW5" s="71">
        <f t="shared" si="0"/>
        <v>44986</v>
      </c>
      <c r="AX5" s="71">
        <f t="shared" si="0"/>
        <v>45017</v>
      </c>
      <c r="AY5" s="71">
        <f t="shared" si="0"/>
        <v>45047</v>
      </c>
      <c r="AZ5" s="71">
        <f t="shared" si="0"/>
        <v>45078</v>
      </c>
      <c r="BA5" s="71">
        <f t="shared" si="0"/>
        <v>45108</v>
      </c>
      <c r="BB5" s="71">
        <f t="shared" si="0"/>
        <v>45139</v>
      </c>
      <c r="BC5" s="71">
        <f t="shared" si="0"/>
        <v>45170</v>
      </c>
    </row>
    <row r="6" spans="2:55" s="21" customFormat="1" ht="19.5" thickBot="1" x14ac:dyDescent="0.35">
      <c r="B6" s="22" t="s">
        <v>46</v>
      </c>
      <c r="F6" s="37"/>
      <c r="H6" s="22" t="s">
        <v>157</v>
      </c>
      <c r="I6" s="61"/>
    </row>
    <row r="8" spans="2:55" ht="15.75" x14ac:dyDescent="0.25">
      <c r="B8" s="17" t="s">
        <v>39</v>
      </c>
      <c r="C8" s="17"/>
      <c r="D8" s="17"/>
      <c r="E8" s="17"/>
      <c r="F8" s="40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</row>
    <row r="9" spans="2:55" x14ac:dyDescent="0.25">
      <c r="B9" s="3"/>
      <c r="C9" s="3"/>
      <c r="D9" s="3"/>
      <c r="E9" s="3"/>
    </row>
    <row r="10" spans="2:55" x14ac:dyDescent="0.25">
      <c r="B10" s="10" t="s">
        <v>0</v>
      </c>
      <c r="C10" s="10" t="s">
        <v>1</v>
      </c>
      <c r="D10" s="10" t="s">
        <v>8</v>
      </c>
      <c r="E10" s="13" t="s">
        <v>3</v>
      </c>
      <c r="I10" s="41"/>
    </row>
    <row r="11" spans="2:55" x14ac:dyDescent="0.25">
      <c r="B11" s="11" t="s">
        <v>40</v>
      </c>
      <c r="C11" s="8">
        <v>1000</v>
      </c>
      <c r="D11" s="8" t="s">
        <v>9</v>
      </c>
      <c r="E11" s="11">
        <f ca="1">-I11</f>
        <v>8000</v>
      </c>
      <c r="H11" s="69" t="str">
        <f>B11</f>
        <v>Accountancy</v>
      </c>
      <c r="I11" s="70">
        <f ca="1">SUM(K11:BC11)</f>
        <v>-8000</v>
      </c>
      <c r="J11" s="69"/>
      <c r="K11" s="69">
        <f ca="1">(K$5&lt;'Accom_Phase Schedule'!$E$58)*IF(MOD(DATEDIF($K$5,K$5,"m"),IF($D11="monthly",1,IF($D11="Quarterly",3,6)))=0,-$C11,0)</f>
        <v>-1000</v>
      </c>
      <c r="L11" s="69">
        <f ca="1">(L$5&lt;'Accom_Phase Schedule'!$E$58)*IF(MOD(DATEDIF($K$5,L$5,"m"),IF($D11="monthly",1,IF($D11="Quarterly",3,6)))=0,-$C11,0)</f>
        <v>0</v>
      </c>
      <c r="M11" s="69">
        <f ca="1">(M$5&lt;'Accom_Phase Schedule'!$E$58)*IF(MOD(DATEDIF($K$5,M$5,"m"),IF($D11="monthly",1,IF($D11="Quarterly",3,6)))=0,-$C11,0)</f>
        <v>0</v>
      </c>
      <c r="N11" s="69">
        <f ca="1">(N$5&lt;'Accom_Phase Schedule'!$E$58)*IF(MOD(DATEDIF($K$5,N$5,"m"),IF($D11="monthly",1,IF($D11="Quarterly",3,6)))=0,-$C11,0)</f>
        <v>-1000</v>
      </c>
      <c r="O11" s="69">
        <f ca="1">(O$5&lt;'Accom_Phase Schedule'!$E$58)*IF(MOD(DATEDIF($K$5,O$5,"m"),IF($D11="monthly",1,IF($D11="Quarterly",3,6)))=0,-$C11,0)</f>
        <v>0</v>
      </c>
      <c r="P11" s="69">
        <f ca="1">(P$5&lt;'Accom_Phase Schedule'!$E$58)*IF(MOD(DATEDIF($K$5,P$5,"m"),IF($D11="monthly",1,IF($D11="Quarterly",3,6)))=0,-$C11,0)</f>
        <v>0</v>
      </c>
      <c r="Q11" s="69">
        <f ca="1">(Q$5&lt;'Accom_Phase Schedule'!$E$58)*IF(MOD(DATEDIF($K$5,Q$5,"m"),IF($D11="monthly",1,IF($D11="Quarterly",3,6)))=0,-$C11,0)</f>
        <v>-1000</v>
      </c>
      <c r="R11" s="69">
        <f ca="1">(R$5&lt;'Accom_Phase Schedule'!$E$58)*IF(MOD(DATEDIF($K$5,R$5,"m"),IF($D11="monthly",1,IF($D11="Quarterly",3,6)))=0,-$C11,0)</f>
        <v>0</v>
      </c>
      <c r="S11" s="69">
        <f ca="1">(S$5&lt;'Accom_Phase Schedule'!$E$58)*IF(MOD(DATEDIF($K$5,S$5,"m"),IF($D11="monthly",1,IF($D11="Quarterly",3,6)))=0,-$C11,0)</f>
        <v>0</v>
      </c>
      <c r="T11" s="69">
        <f ca="1">(T$5&lt;'Accom_Phase Schedule'!$E$58)*IF(MOD(DATEDIF($K$5,T$5,"m"),IF($D11="monthly",1,IF($D11="Quarterly",3,6)))=0,-$C11,0)</f>
        <v>-1000</v>
      </c>
      <c r="U11" s="69">
        <f ca="1">(U$5&lt;'Accom_Phase Schedule'!$E$58)*IF(MOD(DATEDIF($K$5,U$5,"m"),IF($D11="monthly",1,IF($D11="Quarterly",3,6)))=0,-$C11,0)</f>
        <v>0</v>
      </c>
      <c r="V11" s="69">
        <f ca="1">(V$5&lt;'Accom_Phase Schedule'!$E$58)*IF(MOD(DATEDIF($K$5,V$5,"m"),IF($D11="monthly",1,IF($D11="Quarterly",3,6)))=0,-$C11,0)</f>
        <v>0</v>
      </c>
      <c r="W11" s="69">
        <f ca="1">(W$5&lt;'Accom_Phase Schedule'!$E$58)*IF(MOD(DATEDIF($K$5,W$5,"m"),IF($D11="monthly",1,IF($D11="Quarterly",3,6)))=0,-$C11,0)</f>
        <v>-1000</v>
      </c>
      <c r="X11" s="69">
        <f ca="1">(X$5&lt;'Accom_Phase Schedule'!$E$58)*IF(MOD(DATEDIF($K$5,X$5,"m"),IF($D11="monthly",1,IF($D11="Quarterly",3,6)))=0,-$C11,0)</f>
        <v>0</v>
      </c>
      <c r="Y11" s="69">
        <f ca="1">(Y$5&lt;'Accom_Phase Schedule'!$E$58)*IF(MOD(DATEDIF($K$5,Y$5,"m"),IF($D11="monthly",1,IF($D11="Quarterly",3,6)))=0,-$C11,0)</f>
        <v>0</v>
      </c>
      <c r="Z11" s="69">
        <f ca="1">(Z$5&lt;'Accom_Phase Schedule'!$E$58)*IF(MOD(DATEDIF($K$5,Z$5,"m"),IF($D11="monthly",1,IF($D11="Quarterly",3,6)))=0,-$C11,0)</f>
        <v>-1000</v>
      </c>
      <c r="AA11" s="69">
        <f ca="1">(AA$5&lt;'Accom_Phase Schedule'!$E$58)*IF(MOD(DATEDIF($K$5,AA$5,"m"),IF($D11="monthly",1,IF($D11="Quarterly",3,6)))=0,-$C11,0)</f>
        <v>0</v>
      </c>
      <c r="AB11" s="69">
        <f ca="1">(AB$5&lt;'Accom_Phase Schedule'!$E$58)*IF(MOD(DATEDIF($K$5,AB$5,"m"),IF($D11="monthly",1,IF($D11="Quarterly",3,6)))=0,-$C11,0)</f>
        <v>0</v>
      </c>
      <c r="AC11" s="69">
        <f ca="1">(AC$5&lt;'Accom_Phase Schedule'!$E$58)*IF(MOD(DATEDIF($K$5,AC$5,"m"),IF($D11="monthly",1,IF($D11="Quarterly",3,6)))=0,-$C11,0)</f>
        <v>-1000</v>
      </c>
      <c r="AD11" s="69">
        <f ca="1">(AD$5&lt;'Accom_Phase Schedule'!$E$58)*IF(MOD(DATEDIF($K$5,AD$5,"m"),IF($D11="monthly",1,IF($D11="Quarterly",3,6)))=0,-$C11,0)</f>
        <v>0</v>
      </c>
      <c r="AE11" s="69">
        <f ca="1">(AE$5&lt;'Accom_Phase Schedule'!$E$58)*IF(MOD(DATEDIF($K$5,AE$5,"m"),IF($D11="monthly",1,IF($D11="Quarterly",3,6)))=0,-$C11,0)</f>
        <v>0</v>
      </c>
      <c r="AF11" s="69">
        <f ca="1">(AF$5&lt;'Accom_Phase Schedule'!$E$58)*IF(MOD(DATEDIF($K$5,AF$5,"m"),IF($D11="monthly",1,IF($D11="Quarterly",3,6)))=0,-$C11,0)</f>
        <v>-1000</v>
      </c>
      <c r="AG11" s="69">
        <f ca="1">(AG$5&lt;'Accom_Phase Schedule'!$E$58)*IF(MOD(DATEDIF($K$5,AG$5,"m"),IF($D11="monthly",1,IF($D11="Quarterly",3,6)))=0,-$C11,0)</f>
        <v>0</v>
      </c>
      <c r="AH11" s="69">
        <f ca="1">(AH$5&lt;'Accom_Phase Schedule'!$E$58)*IF(MOD(DATEDIF($K$5,AH$5,"m"),IF($D11="monthly",1,IF($D11="Quarterly",3,6)))=0,-$C11,0)</f>
        <v>0</v>
      </c>
      <c r="AI11" s="69">
        <f ca="1">(AI$5&lt;'Accom_Phase Schedule'!$E$58)*IF(MOD(DATEDIF($K$5,AI$5,"m"),IF($D11="monthly",1,IF($D11="Quarterly",3,6)))=0,-$C11,0)</f>
        <v>0</v>
      </c>
      <c r="AJ11" s="69">
        <f ca="1">(AJ$5&lt;'Accom_Phase Schedule'!$E$58)*IF(MOD(DATEDIF($K$5,AJ$5,"m"),IF($D11="monthly",1,IF($D11="Quarterly",3,6)))=0,-$C11,0)</f>
        <v>0</v>
      </c>
      <c r="AK11" s="69">
        <f ca="1">(AK$5&lt;'Accom_Phase Schedule'!$E$58)*IF(MOD(DATEDIF($K$5,AK$5,"m"),IF($D11="monthly",1,IF($D11="Quarterly",3,6)))=0,-$C11,0)</f>
        <v>0</v>
      </c>
      <c r="AL11" s="69">
        <f ca="1">(AL$5&lt;'Accom_Phase Schedule'!$E$58)*IF(MOD(DATEDIF($K$5,AL$5,"m"),IF($D11="monthly",1,IF($D11="Quarterly",3,6)))=0,-$C11,0)</f>
        <v>0</v>
      </c>
      <c r="AM11" s="69">
        <f ca="1">(AM$5&lt;'Accom_Phase Schedule'!$E$58)*IF(MOD(DATEDIF($K$5,AM$5,"m"),IF($D11="monthly",1,IF($D11="Quarterly",3,6)))=0,-$C11,0)</f>
        <v>0</v>
      </c>
      <c r="AN11" s="69">
        <f ca="1">(AN$5&lt;'Accom_Phase Schedule'!$E$58)*IF(MOD(DATEDIF($K$5,AN$5,"m"),IF($D11="monthly",1,IF($D11="Quarterly",3,6)))=0,-$C11,0)</f>
        <v>0</v>
      </c>
      <c r="AO11" s="69">
        <f ca="1">(AO$5&lt;'Accom_Phase Schedule'!$E$58)*IF(MOD(DATEDIF($K$5,AO$5,"m"),IF($D11="monthly",1,IF($D11="Quarterly",3,6)))=0,-$C11,0)</f>
        <v>0</v>
      </c>
      <c r="AP11" s="69">
        <f ca="1">(AP$5&lt;'Accom_Phase Schedule'!$E$58)*IF(MOD(DATEDIF($K$5,AP$5,"m"),IF($D11="monthly",1,IF($D11="Quarterly",3,6)))=0,-$C11,0)</f>
        <v>0</v>
      </c>
      <c r="AQ11" s="69">
        <f ca="1">(AQ$5&lt;'Accom_Phase Schedule'!$E$58)*IF(MOD(DATEDIF($K$5,AQ$5,"m"),IF($D11="monthly",1,IF($D11="Quarterly",3,6)))=0,-$C11,0)</f>
        <v>0</v>
      </c>
      <c r="AR11" s="69">
        <f ca="1">(AR$5&lt;'Accom_Phase Schedule'!$E$58)*IF(MOD(DATEDIF($K$5,AR$5,"m"),IF($D11="monthly",1,IF($D11="Quarterly",3,6)))=0,-$C11,0)</f>
        <v>0</v>
      </c>
      <c r="AS11" s="69">
        <f ca="1">(AS$5&lt;'Accom_Phase Schedule'!$E$58)*IF(MOD(DATEDIF($K$5,AS$5,"m"),IF($D11="monthly",1,IF($D11="Quarterly",3,6)))=0,-$C11,0)</f>
        <v>0</v>
      </c>
      <c r="AT11" s="69">
        <f ca="1">(AT$5&lt;'Accom_Phase Schedule'!$E$58)*IF(MOD(DATEDIF($K$5,AT$5,"m"),IF($D11="monthly",1,IF($D11="Quarterly",3,6)))=0,-$C11,0)</f>
        <v>0</v>
      </c>
      <c r="AU11" s="69">
        <f ca="1">(AU$5&lt;'Accom_Phase Schedule'!$E$58)*IF(MOD(DATEDIF($K$5,AU$5,"m"),IF($D11="monthly",1,IF($D11="Quarterly",3,6)))=0,-$C11,0)</f>
        <v>0</v>
      </c>
      <c r="AV11" s="69">
        <f ca="1">(AV$5&lt;'Accom_Phase Schedule'!$E$58)*IF(MOD(DATEDIF($K$5,AV$5,"m"),IF($D11="monthly",1,IF($D11="Quarterly",3,6)))=0,-$C11,0)</f>
        <v>0</v>
      </c>
      <c r="AW11" s="69">
        <f ca="1">(AW$5&lt;'Accom_Phase Schedule'!$E$58)*IF(MOD(DATEDIF($K$5,AW$5,"m"),IF($D11="monthly",1,IF($D11="Quarterly",3,6)))=0,-$C11,0)</f>
        <v>0</v>
      </c>
      <c r="AX11" s="69">
        <f ca="1">(AX$5&lt;'Accom_Phase Schedule'!$E$58)*IF(MOD(DATEDIF($K$5,AX$5,"m"),IF($D11="monthly",1,IF($D11="Quarterly",3,6)))=0,-$C11,0)</f>
        <v>0</v>
      </c>
      <c r="AY11" s="69">
        <f ca="1">(AY$5&lt;'Accom_Phase Schedule'!$E$58)*IF(MOD(DATEDIF($K$5,AY$5,"m"),IF($D11="monthly",1,IF($D11="Quarterly",3,6)))=0,-$C11,0)</f>
        <v>0</v>
      </c>
      <c r="AZ11" s="69">
        <f ca="1">(AZ$5&lt;'Accom_Phase Schedule'!$E$58)*IF(MOD(DATEDIF($K$5,AZ$5,"m"),IF($D11="monthly",1,IF($D11="Quarterly",3,6)))=0,-$C11,0)</f>
        <v>0</v>
      </c>
      <c r="BA11" s="69">
        <f ca="1">(BA$5&lt;'Accom_Phase Schedule'!$E$58)*IF(MOD(DATEDIF($K$5,BA$5,"m"),IF($D11="monthly",1,IF($D11="Quarterly",3,6)))=0,-$C11,0)</f>
        <v>0</v>
      </c>
      <c r="BB11" s="69">
        <f ca="1">(BB$5&lt;'Accom_Phase Schedule'!$E$58)*IF(MOD(DATEDIF($K$5,BB$5,"m"),IF($D11="monthly",1,IF($D11="Quarterly",3,6)))=0,-$C11,0)</f>
        <v>0</v>
      </c>
      <c r="BC11" s="69">
        <f ca="1">(BC$5&lt;'Accom_Phase Schedule'!$E$58)*IF(MOD(DATEDIF($K$5,BC$5,"m"),IF($D11="monthly",1,IF($D11="Quarterly",3,6)))=0,-$C11,0)</f>
        <v>0</v>
      </c>
    </row>
    <row r="12" spans="2:55" x14ac:dyDescent="0.25">
      <c r="B12" s="11" t="s">
        <v>41</v>
      </c>
      <c r="C12" s="8">
        <v>1500</v>
      </c>
      <c r="D12" s="8" t="s">
        <v>11</v>
      </c>
      <c r="E12" s="11">
        <f t="shared" ref="E12:E14" ca="1" si="1">-I12</f>
        <v>6000</v>
      </c>
      <c r="H12" s="1" t="str">
        <f t="shared" ref="H12:H14" si="2">B12</f>
        <v>Insurance</v>
      </c>
      <c r="I12" s="3">
        <f t="shared" ref="I12:I15" ca="1" si="3">SUM(K12:BC12)</f>
        <v>-6000</v>
      </c>
      <c r="K12" s="1">
        <f ca="1">(K$5&lt;'Accom_Phase Schedule'!$E$58)*IF(MOD(DATEDIF($K$5,K$5,"m"),IF($D12="monthly",1,IF($D12="Quarterly",3,6)))=0,-$C12,0)</f>
        <v>-1500</v>
      </c>
      <c r="L12" s="1">
        <f ca="1">(L$5&lt;'Accom_Phase Schedule'!$E$58)*IF(MOD(DATEDIF($K$5,L$5,"m"),IF($D12="monthly",1,IF($D12="Quarterly",3,6)))=0,-$C12,0)</f>
        <v>0</v>
      </c>
      <c r="M12" s="1">
        <f ca="1">(M$5&lt;'Accom_Phase Schedule'!$E$58)*IF(MOD(DATEDIF($K$5,M$5,"m"),IF($D12="monthly",1,IF($D12="Quarterly",3,6)))=0,-$C12,0)</f>
        <v>0</v>
      </c>
      <c r="N12" s="1">
        <f ca="1">(N$5&lt;'Accom_Phase Schedule'!$E$58)*IF(MOD(DATEDIF($K$5,N$5,"m"),IF($D12="monthly",1,IF($D12="Quarterly",3,6)))=0,-$C12,0)</f>
        <v>0</v>
      </c>
      <c r="O12" s="1">
        <f ca="1">(O$5&lt;'Accom_Phase Schedule'!$E$58)*IF(MOD(DATEDIF($K$5,O$5,"m"),IF($D12="monthly",1,IF($D12="Quarterly",3,6)))=0,-$C12,0)</f>
        <v>0</v>
      </c>
      <c r="P12" s="1">
        <f ca="1">(P$5&lt;'Accom_Phase Schedule'!$E$58)*IF(MOD(DATEDIF($K$5,P$5,"m"),IF($D12="monthly",1,IF($D12="Quarterly",3,6)))=0,-$C12,0)</f>
        <v>0</v>
      </c>
      <c r="Q12" s="1">
        <f ca="1">(Q$5&lt;'Accom_Phase Schedule'!$E$58)*IF(MOD(DATEDIF($K$5,Q$5,"m"),IF($D12="monthly",1,IF($D12="Quarterly",3,6)))=0,-$C12,0)</f>
        <v>-1500</v>
      </c>
      <c r="R12" s="1">
        <f ca="1">(R$5&lt;'Accom_Phase Schedule'!$E$58)*IF(MOD(DATEDIF($K$5,R$5,"m"),IF($D12="monthly",1,IF($D12="Quarterly",3,6)))=0,-$C12,0)</f>
        <v>0</v>
      </c>
      <c r="S12" s="1">
        <f ca="1">(S$5&lt;'Accom_Phase Schedule'!$E$58)*IF(MOD(DATEDIF($K$5,S$5,"m"),IF($D12="monthly",1,IF($D12="Quarterly",3,6)))=0,-$C12,0)</f>
        <v>0</v>
      </c>
      <c r="T12" s="1">
        <f ca="1">(T$5&lt;'Accom_Phase Schedule'!$E$58)*IF(MOD(DATEDIF($K$5,T$5,"m"),IF($D12="monthly",1,IF($D12="Quarterly",3,6)))=0,-$C12,0)</f>
        <v>0</v>
      </c>
      <c r="U12" s="1">
        <f ca="1">(U$5&lt;'Accom_Phase Schedule'!$E$58)*IF(MOD(DATEDIF($K$5,U$5,"m"),IF($D12="monthly",1,IF($D12="Quarterly",3,6)))=0,-$C12,0)</f>
        <v>0</v>
      </c>
      <c r="V12" s="1">
        <f ca="1">(V$5&lt;'Accom_Phase Schedule'!$E$58)*IF(MOD(DATEDIF($K$5,V$5,"m"),IF($D12="monthly",1,IF($D12="Quarterly",3,6)))=0,-$C12,0)</f>
        <v>0</v>
      </c>
      <c r="W12" s="1">
        <f ca="1">(W$5&lt;'Accom_Phase Schedule'!$E$58)*IF(MOD(DATEDIF($K$5,W$5,"m"),IF($D12="monthly",1,IF($D12="Quarterly",3,6)))=0,-$C12,0)</f>
        <v>-1500</v>
      </c>
      <c r="X12" s="1">
        <f ca="1">(X$5&lt;'Accom_Phase Schedule'!$E$58)*IF(MOD(DATEDIF($K$5,X$5,"m"),IF($D12="monthly",1,IF($D12="Quarterly",3,6)))=0,-$C12,0)</f>
        <v>0</v>
      </c>
      <c r="Y12" s="1">
        <f ca="1">(Y$5&lt;'Accom_Phase Schedule'!$E$58)*IF(MOD(DATEDIF($K$5,Y$5,"m"),IF($D12="monthly",1,IF($D12="Quarterly",3,6)))=0,-$C12,0)</f>
        <v>0</v>
      </c>
      <c r="Z12" s="1">
        <f ca="1">(Z$5&lt;'Accom_Phase Schedule'!$E$58)*IF(MOD(DATEDIF($K$5,Z$5,"m"),IF($D12="monthly",1,IF($D12="Quarterly",3,6)))=0,-$C12,0)</f>
        <v>0</v>
      </c>
      <c r="AA12" s="1">
        <f ca="1">(AA$5&lt;'Accom_Phase Schedule'!$E$58)*IF(MOD(DATEDIF($K$5,AA$5,"m"),IF($D12="monthly",1,IF($D12="Quarterly",3,6)))=0,-$C12,0)</f>
        <v>0</v>
      </c>
      <c r="AB12" s="1">
        <f ca="1">(AB$5&lt;'Accom_Phase Schedule'!$E$58)*IF(MOD(DATEDIF($K$5,AB$5,"m"),IF($D12="monthly",1,IF($D12="Quarterly",3,6)))=0,-$C12,0)</f>
        <v>0</v>
      </c>
      <c r="AC12" s="1">
        <f ca="1">(AC$5&lt;'Accom_Phase Schedule'!$E$58)*IF(MOD(DATEDIF($K$5,AC$5,"m"),IF($D12="monthly",1,IF($D12="Quarterly",3,6)))=0,-$C12,0)</f>
        <v>-1500</v>
      </c>
      <c r="AD12" s="1">
        <f ca="1">(AD$5&lt;'Accom_Phase Schedule'!$E$58)*IF(MOD(DATEDIF($K$5,AD$5,"m"),IF($D12="monthly",1,IF($D12="Quarterly",3,6)))=0,-$C12,0)</f>
        <v>0</v>
      </c>
      <c r="AE12" s="1">
        <f ca="1">(AE$5&lt;'Accom_Phase Schedule'!$E$58)*IF(MOD(DATEDIF($K$5,AE$5,"m"),IF($D12="monthly",1,IF($D12="Quarterly",3,6)))=0,-$C12,0)</f>
        <v>0</v>
      </c>
      <c r="AF12" s="1">
        <f ca="1">(AF$5&lt;'Accom_Phase Schedule'!$E$58)*IF(MOD(DATEDIF($K$5,AF$5,"m"),IF($D12="monthly",1,IF($D12="Quarterly",3,6)))=0,-$C12,0)</f>
        <v>0</v>
      </c>
      <c r="AG12" s="1">
        <f ca="1">(AG$5&lt;'Accom_Phase Schedule'!$E$58)*IF(MOD(DATEDIF($K$5,AG$5,"m"),IF($D12="monthly",1,IF($D12="Quarterly",3,6)))=0,-$C12,0)</f>
        <v>0</v>
      </c>
      <c r="AH12" s="1">
        <f ca="1">(AH$5&lt;'Accom_Phase Schedule'!$E$58)*IF(MOD(DATEDIF($K$5,AH$5,"m"),IF($D12="monthly",1,IF($D12="Quarterly",3,6)))=0,-$C12,0)</f>
        <v>0</v>
      </c>
      <c r="AI12" s="1">
        <f ca="1">(AI$5&lt;'Accom_Phase Schedule'!$E$58)*IF(MOD(DATEDIF($K$5,AI$5,"m"),IF($D12="monthly",1,IF($D12="Quarterly",3,6)))=0,-$C12,0)</f>
        <v>0</v>
      </c>
      <c r="AJ12" s="1">
        <f ca="1">(AJ$5&lt;'Accom_Phase Schedule'!$E$58)*IF(MOD(DATEDIF($K$5,AJ$5,"m"),IF($D12="monthly",1,IF($D12="Quarterly",3,6)))=0,-$C12,0)</f>
        <v>0</v>
      </c>
      <c r="AK12" s="1">
        <f ca="1">(AK$5&lt;'Accom_Phase Schedule'!$E$58)*IF(MOD(DATEDIF($K$5,AK$5,"m"),IF($D12="monthly",1,IF($D12="Quarterly",3,6)))=0,-$C12,0)</f>
        <v>0</v>
      </c>
      <c r="AL12" s="1">
        <f ca="1">(AL$5&lt;'Accom_Phase Schedule'!$E$58)*IF(MOD(DATEDIF($K$5,AL$5,"m"),IF($D12="monthly",1,IF($D12="Quarterly",3,6)))=0,-$C12,0)</f>
        <v>0</v>
      </c>
      <c r="AM12" s="1">
        <f ca="1">(AM$5&lt;'Accom_Phase Schedule'!$E$58)*IF(MOD(DATEDIF($K$5,AM$5,"m"),IF($D12="monthly",1,IF($D12="Quarterly",3,6)))=0,-$C12,0)</f>
        <v>0</v>
      </c>
      <c r="AN12" s="1">
        <f ca="1">(AN$5&lt;'Accom_Phase Schedule'!$E$58)*IF(MOD(DATEDIF($K$5,AN$5,"m"),IF($D12="monthly",1,IF($D12="Quarterly",3,6)))=0,-$C12,0)</f>
        <v>0</v>
      </c>
      <c r="AO12" s="1">
        <f ca="1">(AO$5&lt;'Accom_Phase Schedule'!$E$58)*IF(MOD(DATEDIF($K$5,AO$5,"m"),IF($D12="monthly",1,IF($D12="Quarterly",3,6)))=0,-$C12,0)</f>
        <v>0</v>
      </c>
      <c r="AP12" s="1">
        <f ca="1">(AP$5&lt;'Accom_Phase Schedule'!$E$58)*IF(MOD(DATEDIF($K$5,AP$5,"m"),IF($D12="monthly",1,IF($D12="Quarterly",3,6)))=0,-$C12,0)</f>
        <v>0</v>
      </c>
      <c r="AQ12" s="1">
        <f ca="1">(AQ$5&lt;'Accom_Phase Schedule'!$E$58)*IF(MOD(DATEDIF($K$5,AQ$5,"m"),IF($D12="monthly",1,IF($D12="Quarterly",3,6)))=0,-$C12,0)</f>
        <v>0</v>
      </c>
      <c r="AR12" s="1">
        <f ca="1">(AR$5&lt;'Accom_Phase Schedule'!$E$58)*IF(MOD(DATEDIF($K$5,AR$5,"m"),IF($D12="monthly",1,IF($D12="Quarterly",3,6)))=0,-$C12,0)</f>
        <v>0</v>
      </c>
      <c r="AS12" s="1">
        <f ca="1">(AS$5&lt;'Accom_Phase Schedule'!$E$58)*IF(MOD(DATEDIF($K$5,AS$5,"m"),IF($D12="monthly",1,IF($D12="Quarterly",3,6)))=0,-$C12,0)</f>
        <v>0</v>
      </c>
      <c r="AT12" s="1">
        <f ca="1">(AT$5&lt;'Accom_Phase Schedule'!$E$58)*IF(MOD(DATEDIF($K$5,AT$5,"m"),IF($D12="monthly",1,IF($D12="Quarterly",3,6)))=0,-$C12,0)</f>
        <v>0</v>
      </c>
      <c r="AU12" s="1">
        <f ca="1">(AU$5&lt;'Accom_Phase Schedule'!$E$58)*IF(MOD(DATEDIF($K$5,AU$5,"m"),IF($D12="monthly",1,IF($D12="Quarterly",3,6)))=0,-$C12,0)</f>
        <v>0</v>
      </c>
      <c r="AV12" s="1">
        <f ca="1">(AV$5&lt;'Accom_Phase Schedule'!$E$58)*IF(MOD(DATEDIF($K$5,AV$5,"m"),IF($D12="monthly",1,IF($D12="Quarterly",3,6)))=0,-$C12,0)</f>
        <v>0</v>
      </c>
      <c r="AW12" s="1">
        <f ca="1">(AW$5&lt;'Accom_Phase Schedule'!$E$58)*IF(MOD(DATEDIF($K$5,AW$5,"m"),IF($D12="monthly",1,IF($D12="Quarterly",3,6)))=0,-$C12,0)</f>
        <v>0</v>
      </c>
      <c r="AX12" s="1">
        <f ca="1">(AX$5&lt;'Accom_Phase Schedule'!$E$58)*IF(MOD(DATEDIF($K$5,AX$5,"m"),IF($D12="monthly",1,IF($D12="Quarterly",3,6)))=0,-$C12,0)</f>
        <v>0</v>
      </c>
      <c r="AY12" s="1">
        <f ca="1">(AY$5&lt;'Accom_Phase Schedule'!$E$58)*IF(MOD(DATEDIF($K$5,AY$5,"m"),IF($D12="monthly",1,IF($D12="Quarterly",3,6)))=0,-$C12,0)</f>
        <v>0</v>
      </c>
      <c r="AZ12" s="1">
        <f ca="1">(AZ$5&lt;'Accom_Phase Schedule'!$E$58)*IF(MOD(DATEDIF($K$5,AZ$5,"m"),IF($D12="monthly",1,IF($D12="Quarterly",3,6)))=0,-$C12,0)</f>
        <v>0</v>
      </c>
      <c r="BA12" s="1">
        <f ca="1">(BA$5&lt;'Accom_Phase Schedule'!$E$58)*IF(MOD(DATEDIF($K$5,BA$5,"m"),IF($D12="monthly",1,IF($D12="Quarterly",3,6)))=0,-$C12,0)</f>
        <v>0</v>
      </c>
      <c r="BB12" s="1">
        <f ca="1">(BB$5&lt;'Accom_Phase Schedule'!$E$58)*IF(MOD(DATEDIF($K$5,BB$5,"m"),IF($D12="monthly",1,IF($D12="Quarterly",3,6)))=0,-$C12,0)</f>
        <v>0</v>
      </c>
      <c r="BC12" s="1">
        <f ca="1">(BC$5&lt;'Accom_Phase Schedule'!$E$58)*IF(MOD(DATEDIF($K$5,BC$5,"m"),IF($D12="monthly",1,IF($D12="Quarterly",3,6)))=0,-$C12,0)</f>
        <v>0</v>
      </c>
    </row>
    <row r="13" spans="2:55" x14ac:dyDescent="0.25">
      <c r="B13" s="11" t="s">
        <v>42</v>
      </c>
      <c r="C13" s="8">
        <v>100</v>
      </c>
      <c r="D13" s="8" t="s">
        <v>10</v>
      </c>
      <c r="E13" s="11">
        <f t="shared" ca="1" si="1"/>
        <v>2400</v>
      </c>
      <c r="H13" s="69" t="str">
        <f t="shared" si="2"/>
        <v>Bank Charges</v>
      </c>
      <c r="I13" s="70">
        <f t="shared" ca="1" si="3"/>
        <v>-2400</v>
      </c>
      <c r="J13" s="69"/>
      <c r="K13" s="69">
        <f ca="1">(K$5&lt;'Accom_Phase Schedule'!$E$58)*IF(MOD(DATEDIF($K$5,K$5,"m"),IF($D13="monthly",1,IF($D13="Quarterly",3,6)))=0,-$C13,0)</f>
        <v>-100</v>
      </c>
      <c r="L13" s="69">
        <f ca="1">(L$5&lt;'Accom_Phase Schedule'!$E$58)*IF(MOD(DATEDIF($K$5,L$5,"m"),IF($D13="monthly",1,IF($D13="Quarterly",3,6)))=0,-$C13,0)</f>
        <v>-100</v>
      </c>
      <c r="M13" s="69">
        <f ca="1">(M$5&lt;'Accom_Phase Schedule'!$E$58)*IF(MOD(DATEDIF($K$5,M$5,"m"),IF($D13="monthly",1,IF($D13="Quarterly",3,6)))=0,-$C13,0)</f>
        <v>-100</v>
      </c>
      <c r="N13" s="69">
        <f ca="1">(N$5&lt;'Accom_Phase Schedule'!$E$58)*IF(MOD(DATEDIF($K$5,N$5,"m"),IF($D13="monthly",1,IF($D13="Quarterly",3,6)))=0,-$C13,0)</f>
        <v>-100</v>
      </c>
      <c r="O13" s="69">
        <f ca="1">(O$5&lt;'Accom_Phase Schedule'!$E$58)*IF(MOD(DATEDIF($K$5,O$5,"m"),IF($D13="monthly",1,IF($D13="Quarterly",3,6)))=0,-$C13,0)</f>
        <v>-100</v>
      </c>
      <c r="P13" s="69">
        <f ca="1">(P$5&lt;'Accom_Phase Schedule'!$E$58)*IF(MOD(DATEDIF($K$5,P$5,"m"),IF($D13="monthly",1,IF($D13="Quarterly",3,6)))=0,-$C13,0)</f>
        <v>-100</v>
      </c>
      <c r="Q13" s="69">
        <f ca="1">(Q$5&lt;'Accom_Phase Schedule'!$E$58)*IF(MOD(DATEDIF($K$5,Q$5,"m"),IF($D13="monthly",1,IF($D13="Quarterly",3,6)))=0,-$C13,0)</f>
        <v>-100</v>
      </c>
      <c r="R13" s="69">
        <f ca="1">(R$5&lt;'Accom_Phase Schedule'!$E$58)*IF(MOD(DATEDIF($K$5,R$5,"m"),IF($D13="monthly",1,IF($D13="Quarterly",3,6)))=0,-$C13,0)</f>
        <v>-100</v>
      </c>
      <c r="S13" s="69">
        <f ca="1">(S$5&lt;'Accom_Phase Schedule'!$E$58)*IF(MOD(DATEDIF($K$5,S$5,"m"),IF($D13="monthly",1,IF($D13="Quarterly",3,6)))=0,-$C13,0)</f>
        <v>-100</v>
      </c>
      <c r="T13" s="69">
        <f ca="1">(T$5&lt;'Accom_Phase Schedule'!$E$58)*IF(MOD(DATEDIF($K$5,T$5,"m"),IF($D13="monthly",1,IF($D13="Quarterly",3,6)))=0,-$C13,0)</f>
        <v>-100</v>
      </c>
      <c r="U13" s="69">
        <f ca="1">(U$5&lt;'Accom_Phase Schedule'!$E$58)*IF(MOD(DATEDIF($K$5,U$5,"m"),IF($D13="monthly",1,IF($D13="Quarterly",3,6)))=0,-$C13,0)</f>
        <v>-100</v>
      </c>
      <c r="V13" s="69">
        <f ca="1">(V$5&lt;'Accom_Phase Schedule'!$E$58)*IF(MOD(DATEDIF($K$5,V$5,"m"),IF($D13="monthly",1,IF($D13="Quarterly",3,6)))=0,-$C13,0)</f>
        <v>-100</v>
      </c>
      <c r="W13" s="69">
        <f ca="1">(W$5&lt;'Accom_Phase Schedule'!$E$58)*IF(MOD(DATEDIF($K$5,W$5,"m"),IF($D13="monthly",1,IF($D13="Quarterly",3,6)))=0,-$C13,0)</f>
        <v>-100</v>
      </c>
      <c r="X13" s="69">
        <f ca="1">(X$5&lt;'Accom_Phase Schedule'!$E$58)*IF(MOD(DATEDIF($K$5,X$5,"m"),IF($D13="monthly",1,IF($D13="Quarterly",3,6)))=0,-$C13,0)</f>
        <v>-100</v>
      </c>
      <c r="Y13" s="69">
        <f ca="1">(Y$5&lt;'Accom_Phase Schedule'!$E$58)*IF(MOD(DATEDIF($K$5,Y$5,"m"),IF($D13="monthly",1,IF($D13="Quarterly",3,6)))=0,-$C13,0)</f>
        <v>-100</v>
      </c>
      <c r="Z13" s="69">
        <f ca="1">(Z$5&lt;'Accom_Phase Schedule'!$E$58)*IF(MOD(DATEDIF($K$5,Z$5,"m"),IF($D13="monthly",1,IF($D13="Quarterly",3,6)))=0,-$C13,0)</f>
        <v>-100</v>
      </c>
      <c r="AA13" s="69">
        <f ca="1">(AA$5&lt;'Accom_Phase Schedule'!$E$58)*IF(MOD(DATEDIF($K$5,AA$5,"m"),IF($D13="monthly",1,IF($D13="Quarterly",3,6)))=0,-$C13,0)</f>
        <v>-100</v>
      </c>
      <c r="AB13" s="69">
        <f ca="1">(AB$5&lt;'Accom_Phase Schedule'!$E$58)*IF(MOD(DATEDIF($K$5,AB$5,"m"),IF($D13="monthly",1,IF($D13="Quarterly",3,6)))=0,-$C13,0)</f>
        <v>-100</v>
      </c>
      <c r="AC13" s="69">
        <f ca="1">(AC$5&lt;'Accom_Phase Schedule'!$E$58)*IF(MOD(DATEDIF($K$5,AC$5,"m"),IF($D13="monthly",1,IF($D13="Quarterly",3,6)))=0,-$C13,0)</f>
        <v>-100</v>
      </c>
      <c r="AD13" s="69">
        <f ca="1">(AD$5&lt;'Accom_Phase Schedule'!$E$58)*IF(MOD(DATEDIF($K$5,AD$5,"m"),IF($D13="monthly",1,IF($D13="Quarterly",3,6)))=0,-$C13,0)</f>
        <v>-100</v>
      </c>
      <c r="AE13" s="69">
        <f ca="1">(AE$5&lt;'Accom_Phase Schedule'!$E$58)*IF(MOD(DATEDIF($K$5,AE$5,"m"),IF($D13="monthly",1,IF($D13="Quarterly",3,6)))=0,-$C13,0)</f>
        <v>-100</v>
      </c>
      <c r="AF13" s="69">
        <f ca="1">(AF$5&lt;'Accom_Phase Schedule'!$E$58)*IF(MOD(DATEDIF($K$5,AF$5,"m"),IF($D13="monthly",1,IF($D13="Quarterly",3,6)))=0,-$C13,0)</f>
        <v>-100</v>
      </c>
      <c r="AG13" s="69">
        <f ca="1">(AG$5&lt;'Accom_Phase Schedule'!$E$58)*IF(MOD(DATEDIF($K$5,AG$5,"m"),IF($D13="monthly",1,IF($D13="Quarterly",3,6)))=0,-$C13,0)</f>
        <v>-100</v>
      </c>
      <c r="AH13" s="69">
        <f ca="1">(AH$5&lt;'Accom_Phase Schedule'!$E$58)*IF(MOD(DATEDIF($K$5,AH$5,"m"),IF($D13="monthly",1,IF($D13="Quarterly",3,6)))=0,-$C13,0)</f>
        <v>-100</v>
      </c>
      <c r="AI13" s="69">
        <f ca="1">(AI$5&lt;'Accom_Phase Schedule'!$E$58)*IF(MOD(DATEDIF($K$5,AI$5,"m"),IF($D13="monthly",1,IF($D13="Quarterly",3,6)))=0,-$C13,0)</f>
        <v>0</v>
      </c>
      <c r="AJ13" s="69">
        <f ca="1">(AJ$5&lt;'Accom_Phase Schedule'!$E$58)*IF(MOD(DATEDIF($K$5,AJ$5,"m"),IF($D13="monthly",1,IF($D13="Quarterly",3,6)))=0,-$C13,0)</f>
        <v>0</v>
      </c>
      <c r="AK13" s="69">
        <f ca="1">(AK$5&lt;'Accom_Phase Schedule'!$E$58)*IF(MOD(DATEDIF($K$5,AK$5,"m"),IF($D13="monthly",1,IF($D13="Quarterly",3,6)))=0,-$C13,0)</f>
        <v>0</v>
      </c>
      <c r="AL13" s="69">
        <f ca="1">(AL$5&lt;'Accom_Phase Schedule'!$E$58)*IF(MOD(DATEDIF($K$5,AL$5,"m"),IF($D13="monthly",1,IF($D13="Quarterly",3,6)))=0,-$C13,0)</f>
        <v>0</v>
      </c>
      <c r="AM13" s="69">
        <f ca="1">(AM$5&lt;'Accom_Phase Schedule'!$E$58)*IF(MOD(DATEDIF($K$5,AM$5,"m"),IF($D13="monthly",1,IF($D13="Quarterly",3,6)))=0,-$C13,0)</f>
        <v>0</v>
      </c>
      <c r="AN13" s="69">
        <f ca="1">(AN$5&lt;'Accom_Phase Schedule'!$E$58)*IF(MOD(DATEDIF($K$5,AN$5,"m"),IF($D13="monthly",1,IF($D13="Quarterly",3,6)))=0,-$C13,0)</f>
        <v>0</v>
      </c>
      <c r="AO13" s="69">
        <f ca="1">(AO$5&lt;'Accom_Phase Schedule'!$E$58)*IF(MOD(DATEDIF($K$5,AO$5,"m"),IF($D13="monthly",1,IF($D13="Quarterly",3,6)))=0,-$C13,0)</f>
        <v>0</v>
      </c>
      <c r="AP13" s="69">
        <f ca="1">(AP$5&lt;'Accom_Phase Schedule'!$E$58)*IF(MOD(DATEDIF($K$5,AP$5,"m"),IF($D13="monthly",1,IF($D13="Quarterly",3,6)))=0,-$C13,0)</f>
        <v>0</v>
      </c>
      <c r="AQ13" s="69">
        <f ca="1">(AQ$5&lt;'Accom_Phase Schedule'!$E$58)*IF(MOD(DATEDIF($K$5,AQ$5,"m"),IF($D13="monthly",1,IF($D13="Quarterly",3,6)))=0,-$C13,0)</f>
        <v>0</v>
      </c>
      <c r="AR13" s="69">
        <f ca="1">(AR$5&lt;'Accom_Phase Schedule'!$E$58)*IF(MOD(DATEDIF($K$5,AR$5,"m"),IF($D13="monthly",1,IF($D13="Quarterly",3,6)))=0,-$C13,0)</f>
        <v>0</v>
      </c>
      <c r="AS13" s="69">
        <f ca="1">(AS$5&lt;'Accom_Phase Schedule'!$E$58)*IF(MOD(DATEDIF($K$5,AS$5,"m"),IF($D13="monthly",1,IF($D13="Quarterly",3,6)))=0,-$C13,0)</f>
        <v>0</v>
      </c>
      <c r="AT13" s="69">
        <f ca="1">(AT$5&lt;'Accom_Phase Schedule'!$E$58)*IF(MOD(DATEDIF($K$5,AT$5,"m"),IF($D13="monthly",1,IF($D13="Quarterly",3,6)))=0,-$C13,0)</f>
        <v>0</v>
      </c>
      <c r="AU13" s="69">
        <f ca="1">(AU$5&lt;'Accom_Phase Schedule'!$E$58)*IF(MOD(DATEDIF($K$5,AU$5,"m"),IF($D13="monthly",1,IF($D13="Quarterly",3,6)))=0,-$C13,0)</f>
        <v>0</v>
      </c>
      <c r="AV13" s="69">
        <f ca="1">(AV$5&lt;'Accom_Phase Schedule'!$E$58)*IF(MOD(DATEDIF($K$5,AV$5,"m"),IF($D13="monthly",1,IF($D13="Quarterly",3,6)))=0,-$C13,0)</f>
        <v>0</v>
      </c>
      <c r="AW13" s="69">
        <f ca="1">(AW$5&lt;'Accom_Phase Schedule'!$E$58)*IF(MOD(DATEDIF($K$5,AW$5,"m"),IF($D13="monthly",1,IF($D13="Quarterly",3,6)))=0,-$C13,0)</f>
        <v>0</v>
      </c>
      <c r="AX13" s="69">
        <f ca="1">(AX$5&lt;'Accom_Phase Schedule'!$E$58)*IF(MOD(DATEDIF($K$5,AX$5,"m"),IF($D13="monthly",1,IF($D13="Quarterly",3,6)))=0,-$C13,0)</f>
        <v>0</v>
      </c>
      <c r="AY13" s="69">
        <f ca="1">(AY$5&lt;'Accom_Phase Schedule'!$E$58)*IF(MOD(DATEDIF($K$5,AY$5,"m"),IF($D13="monthly",1,IF($D13="Quarterly",3,6)))=0,-$C13,0)</f>
        <v>0</v>
      </c>
      <c r="AZ13" s="69">
        <f ca="1">(AZ$5&lt;'Accom_Phase Schedule'!$E$58)*IF(MOD(DATEDIF($K$5,AZ$5,"m"),IF($D13="monthly",1,IF($D13="Quarterly",3,6)))=0,-$C13,0)</f>
        <v>0</v>
      </c>
      <c r="BA13" s="69">
        <f ca="1">(BA$5&lt;'Accom_Phase Schedule'!$E$58)*IF(MOD(DATEDIF($K$5,BA$5,"m"),IF($D13="monthly",1,IF($D13="Quarterly",3,6)))=0,-$C13,0)</f>
        <v>0</v>
      </c>
      <c r="BB13" s="69">
        <f ca="1">(BB$5&lt;'Accom_Phase Schedule'!$E$58)*IF(MOD(DATEDIF($K$5,BB$5,"m"),IF($D13="monthly",1,IF($D13="Quarterly",3,6)))=0,-$C13,0)</f>
        <v>0</v>
      </c>
      <c r="BC13" s="69">
        <f ca="1">(BC$5&lt;'Accom_Phase Schedule'!$E$58)*IF(MOD(DATEDIF($K$5,BC$5,"m"),IF($D13="monthly",1,IF($D13="Quarterly",3,6)))=0,-$C13,0)</f>
        <v>0</v>
      </c>
    </row>
    <row r="14" spans="2:55" x14ac:dyDescent="0.25">
      <c r="B14" s="11" t="s">
        <v>43</v>
      </c>
      <c r="C14" s="8">
        <v>3000</v>
      </c>
      <c r="D14" s="8" t="s">
        <v>11</v>
      </c>
      <c r="E14" s="11">
        <f t="shared" ca="1" si="1"/>
        <v>12000</v>
      </c>
      <c r="H14" s="1" t="str">
        <f t="shared" si="2"/>
        <v>Valuations</v>
      </c>
      <c r="I14" s="3">
        <f t="shared" ca="1" si="3"/>
        <v>-12000</v>
      </c>
      <c r="K14" s="1">
        <f ca="1">(K$5&lt;'Accom_Phase Schedule'!$E$58)*IF(MOD(DATEDIF($K$5,K$5,"m"),IF($D14="monthly",1,IF($D14="Quarterly",3,6)))=0,-$C14,0)</f>
        <v>-3000</v>
      </c>
      <c r="L14" s="1">
        <f ca="1">(L$5&lt;'Accom_Phase Schedule'!$E$58)*IF(MOD(DATEDIF($K$5,L$5,"m"),IF($D14="monthly",1,IF($D14="Quarterly",3,6)))=0,-$C14,0)</f>
        <v>0</v>
      </c>
      <c r="M14" s="1">
        <f ca="1">(M$5&lt;'Accom_Phase Schedule'!$E$58)*IF(MOD(DATEDIF($K$5,M$5,"m"),IF($D14="monthly",1,IF($D14="Quarterly",3,6)))=0,-$C14,0)</f>
        <v>0</v>
      </c>
      <c r="N14" s="1">
        <f ca="1">(N$5&lt;'Accom_Phase Schedule'!$E$58)*IF(MOD(DATEDIF($K$5,N$5,"m"),IF($D14="monthly",1,IF($D14="Quarterly",3,6)))=0,-$C14,0)</f>
        <v>0</v>
      </c>
      <c r="O14" s="1">
        <f ca="1">(O$5&lt;'Accom_Phase Schedule'!$E$58)*IF(MOD(DATEDIF($K$5,O$5,"m"),IF($D14="monthly",1,IF($D14="Quarterly",3,6)))=0,-$C14,0)</f>
        <v>0</v>
      </c>
      <c r="P14" s="1">
        <f ca="1">(P$5&lt;'Accom_Phase Schedule'!$E$58)*IF(MOD(DATEDIF($K$5,P$5,"m"),IF($D14="monthly",1,IF($D14="Quarterly",3,6)))=0,-$C14,0)</f>
        <v>0</v>
      </c>
      <c r="Q14" s="1">
        <f ca="1">(Q$5&lt;'Accom_Phase Schedule'!$E$58)*IF(MOD(DATEDIF($K$5,Q$5,"m"),IF($D14="monthly",1,IF($D14="Quarterly",3,6)))=0,-$C14,0)</f>
        <v>-3000</v>
      </c>
      <c r="R14" s="1">
        <f ca="1">(R$5&lt;'Accom_Phase Schedule'!$E$58)*IF(MOD(DATEDIF($K$5,R$5,"m"),IF($D14="monthly",1,IF($D14="Quarterly",3,6)))=0,-$C14,0)</f>
        <v>0</v>
      </c>
      <c r="S14" s="1">
        <f ca="1">(S$5&lt;'Accom_Phase Schedule'!$E$58)*IF(MOD(DATEDIF($K$5,S$5,"m"),IF($D14="monthly",1,IF($D14="Quarterly",3,6)))=0,-$C14,0)</f>
        <v>0</v>
      </c>
      <c r="T14" s="1">
        <f ca="1">(T$5&lt;'Accom_Phase Schedule'!$E$58)*IF(MOD(DATEDIF($K$5,T$5,"m"),IF($D14="monthly",1,IF($D14="Quarterly",3,6)))=0,-$C14,0)</f>
        <v>0</v>
      </c>
      <c r="U14" s="1">
        <f ca="1">(U$5&lt;'Accom_Phase Schedule'!$E$58)*IF(MOD(DATEDIF($K$5,U$5,"m"),IF($D14="monthly",1,IF($D14="Quarterly",3,6)))=0,-$C14,0)</f>
        <v>0</v>
      </c>
      <c r="V14" s="1">
        <f ca="1">(V$5&lt;'Accom_Phase Schedule'!$E$58)*IF(MOD(DATEDIF($K$5,V$5,"m"),IF($D14="monthly",1,IF($D14="Quarterly",3,6)))=0,-$C14,0)</f>
        <v>0</v>
      </c>
      <c r="W14" s="1">
        <f ca="1">(W$5&lt;'Accom_Phase Schedule'!$E$58)*IF(MOD(DATEDIF($K$5,W$5,"m"),IF($D14="monthly",1,IF($D14="Quarterly",3,6)))=0,-$C14,0)</f>
        <v>-3000</v>
      </c>
      <c r="X14" s="1">
        <f ca="1">(X$5&lt;'Accom_Phase Schedule'!$E$58)*IF(MOD(DATEDIF($K$5,X$5,"m"),IF($D14="monthly",1,IF($D14="Quarterly",3,6)))=0,-$C14,0)</f>
        <v>0</v>
      </c>
      <c r="Y14" s="1">
        <f ca="1">(Y$5&lt;'Accom_Phase Schedule'!$E$58)*IF(MOD(DATEDIF($K$5,Y$5,"m"),IF($D14="monthly",1,IF($D14="Quarterly",3,6)))=0,-$C14,0)</f>
        <v>0</v>
      </c>
      <c r="Z14" s="1">
        <f ca="1">(Z$5&lt;'Accom_Phase Schedule'!$E$58)*IF(MOD(DATEDIF($K$5,Z$5,"m"),IF($D14="monthly",1,IF($D14="Quarterly",3,6)))=0,-$C14,0)</f>
        <v>0</v>
      </c>
      <c r="AA14" s="1">
        <f ca="1">(AA$5&lt;'Accom_Phase Schedule'!$E$58)*IF(MOD(DATEDIF($K$5,AA$5,"m"),IF($D14="monthly",1,IF($D14="Quarterly",3,6)))=0,-$C14,0)</f>
        <v>0</v>
      </c>
      <c r="AB14" s="1">
        <f ca="1">(AB$5&lt;'Accom_Phase Schedule'!$E$58)*IF(MOD(DATEDIF($K$5,AB$5,"m"),IF($D14="monthly",1,IF($D14="Quarterly",3,6)))=0,-$C14,0)</f>
        <v>0</v>
      </c>
      <c r="AC14" s="1">
        <f ca="1">(AC$5&lt;'Accom_Phase Schedule'!$E$58)*IF(MOD(DATEDIF($K$5,AC$5,"m"),IF($D14="monthly",1,IF($D14="Quarterly",3,6)))=0,-$C14,0)</f>
        <v>-3000</v>
      </c>
      <c r="AD14" s="1">
        <f ca="1">(AD$5&lt;'Accom_Phase Schedule'!$E$58)*IF(MOD(DATEDIF($K$5,AD$5,"m"),IF($D14="monthly",1,IF($D14="Quarterly",3,6)))=0,-$C14,0)</f>
        <v>0</v>
      </c>
      <c r="AE14" s="1">
        <f ca="1">(AE$5&lt;'Accom_Phase Schedule'!$E$58)*IF(MOD(DATEDIF($K$5,AE$5,"m"),IF($D14="monthly",1,IF($D14="Quarterly",3,6)))=0,-$C14,0)</f>
        <v>0</v>
      </c>
      <c r="AF14" s="1">
        <f ca="1">(AF$5&lt;'Accom_Phase Schedule'!$E$58)*IF(MOD(DATEDIF($K$5,AF$5,"m"),IF($D14="monthly",1,IF($D14="Quarterly",3,6)))=0,-$C14,0)</f>
        <v>0</v>
      </c>
      <c r="AG14" s="1">
        <f ca="1">(AG$5&lt;'Accom_Phase Schedule'!$E$58)*IF(MOD(DATEDIF($K$5,AG$5,"m"),IF($D14="monthly",1,IF($D14="Quarterly",3,6)))=0,-$C14,0)</f>
        <v>0</v>
      </c>
      <c r="AH14" s="1">
        <f ca="1">(AH$5&lt;'Accom_Phase Schedule'!$E$58)*IF(MOD(DATEDIF($K$5,AH$5,"m"),IF($D14="monthly",1,IF($D14="Quarterly",3,6)))=0,-$C14,0)</f>
        <v>0</v>
      </c>
      <c r="AI14" s="1">
        <f ca="1">(AI$5&lt;'Accom_Phase Schedule'!$E$58)*IF(MOD(DATEDIF($K$5,AI$5,"m"),IF($D14="monthly",1,IF($D14="Quarterly",3,6)))=0,-$C14,0)</f>
        <v>0</v>
      </c>
      <c r="AJ14" s="1">
        <f ca="1">(AJ$5&lt;'Accom_Phase Schedule'!$E$58)*IF(MOD(DATEDIF($K$5,AJ$5,"m"),IF($D14="monthly",1,IF($D14="Quarterly",3,6)))=0,-$C14,0)</f>
        <v>0</v>
      </c>
      <c r="AK14" s="1">
        <f ca="1">(AK$5&lt;'Accom_Phase Schedule'!$E$58)*IF(MOD(DATEDIF($K$5,AK$5,"m"),IF($D14="monthly",1,IF($D14="Quarterly",3,6)))=0,-$C14,0)</f>
        <v>0</v>
      </c>
      <c r="AL14" s="1">
        <f ca="1">(AL$5&lt;'Accom_Phase Schedule'!$E$58)*IF(MOD(DATEDIF($K$5,AL$5,"m"),IF($D14="monthly",1,IF($D14="Quarterly",3,6)))=0,-$C14,0)</f>
        <v>0</v>
      </c>
      <c r="AM14" s="1">
        <f ca="1">(AM$5&lt;'Accom_Phase Schedule'!$E$58)*IF(MOD(DATEDIF($K$5,AM$5,"m"),IF($D14="monthly",1,IF($D14="Quarterly",3,6)))=0,-$C14,0)</f>
        <v>0</v>
      </c>
      <c r="AN14" s="1">
        <f ca="1">(AN$5&lt;'Accom_Phase Schedule'!$E$58)*IF(MOD(DATEDIF($K$5,AN$5,"m"),IF($D14="monthly",1,IF($D14="Quarterly",3,6)))=0,-$C14,0)</f>
        <v>0</v>
      </c>
      <c r="AO14" s="1">
        <f ca="1">(AO$5&lt;'Accom_Phase Schedule'!$E$58)*IF(MOD(DATEDIF($K$5,AO$5,"m"),IF($D14="monthly",1,IF($D14="Quarterly",3,6)))=0,-$C14,0)</f>
        <v>0</v>
      </c>
      <c r="AP14" s="1">
        <f ca="1">(AP$5&lt;'Accom_Phase Schedule'!$E$58)*IF(MOD(DATEDIF($K$5,AP$5,"m"),IF($D14="monthly",1,IF($D14="Quarterly",3,6)))=0,-$C14,0)</f>
        <v>0</v>
      </c>
      <c r="AQ14" s="1">
        <f ca="1">(AQ$5&lt;'Accom_Phase Schedule'!$E$58)*IF(MOD(DATEDIF($K$5,AQ$5,"m"),IF($D14="monthly",1,IF($D14="Quarterly",3,6)))=0,-$C14,0)</f>
        <v>0</v>
      </c>
      <c r="AR14" s="1">
        <f ca="1">(AR$5&lt;'Accom_Phase Schedule'!$E$58)*IF(MOD(DATEDIF($K$5,AR$5,"m"),IF($D14="monthly",1,IF($D14="Quarterly",3,6)))=0,-$C14,0)</f>
        <v>0</v>
      </c>
      <c r="AS14" s="1">
        <f ca="1">(AS$5&lt;'Accom_Phase Schedule'!$E$58)*IF(MOD(DATEDIF($K$5,AS$5,"m"),IF($D14="monthly",1,IF($D14="Quarterly",3,6)))=0,-$C14,0)</f>
        <v>0</v>
      </c>
      <c r="AT14" s="1">
        <f ca="1">(AT$5&lt;'Accom_Phase Schedule'!$E$58)*IF(MOD(DATEDIF($K$5,AT$5,"m"),IF($D14="monthly",1,IF($D14="Quarterly",3,6)))=0,-$C14,0)</f>
        <v>0</v>
      </c>
      <c r="AU14" s="1">
        <f ca="1">(AU$5&lt;'Accom_Phase Schedule'!$E$58)*IF(MOD(DATEDIF($K$5,AU$5,"m"),IF($D14="monthly",1,IF($D14="Quarterly",3,6)))=0,-$C14,0)</f>
        <v>0</v>
      </c>
      <c r="AV14" s="1">
        <f ca="1">(AV$5&lt;'Accom_Phase Schedule'!$E$58)*IF(MOD(DATEDIF($K$5,AV$5,"m"),IF($D14="monthly",1,IF($D14="Quarterly",3,6)))=0,-$C14,0)</f>
        <v>0</v>
      </c>
      <c r="AW14" s="1">
        <f ca="1">(AW$5&lt;'Accom_Phase Schedule'!$E$58)*IF(MOD(DATEDIF($K$5,AW$5,"m"),IF($D14="monthly",1,IF($D14="Quarterly",3,6)))=0,-$C14,0)</f>
        <v>0</v>
      </c>
      <c r="AX14" s="1">
        <f ca="1">(AX$5&lt;'Accom_Phase Schedule'!$E$58)*IF(MOD(DATEDIF($K$5,AX$5,"m"),IF($D14="monthly",1,IF($D14="Quarterly",3,6)))=0,-$C14,0)</f>
        <v>0</v>
      </c>
      <c r="AY14" s="1">
        <f ca="1">(AY$5&lt;'Accom_Phase Schedule'!$E$58)*IF(MOD(DATEDIF($K$5,AY$5,"m"),IF($D14="monthly",1,IF($D14="Quarterly",3,6)))=0,-$C14,0)</f>
        <v>0</v>
      </c>
      <c r="AZ14" s="1">
        <f ca="1">(AZ$5&lt;'Accom_Phase Schedule'!$E$58)*IF(MOD(DATEDIF($K$5,AZ$5,"m"),IF($D14="monthly",1,IF($D14="Quarterly",3,6)))=0,-$C14,0)</f>
        <v>0</v>
      </c>
      <c r="BA14" s="1">
        <f ca="1">(BA$5&lt;'Accom_Phase Schedule'!$E$58)*IF(MOD(DATEDIF($K$5,BA$5,"m"),IF($D14="monthly",1,IF($D14="Quarterly",3,6)))=0,-$C14,0)</f>
        <v>0</v>
      </c>
      <c r="BB14" s="1">
        <f ca="1">(BB$5&lt;'Accom_Phase Schedule'!$E$58)*IF(MOD(DATEDIF($K$5,BB$5,"m"),IF($D14="monthly",1,IF($D14="Quarterly",3,6)))=0,-$C14,0)</f>
        <v>0</v>
      </c>
      <c r="BC14" s="1">
        <f ca="1">(BC$5&lt;'Accom_Phase Schedule'!$E$58)*IF(MOD(DATEDIF($K$5,BC$5,"m"),IF($D14="monthly",1,IF($D14="Quarterly",3,6)))=0,-$C14,0)</f>
        <v>0</v>
      </c>
    </row>
    <row r="15" spans="2:55" x14ac:dyDescent="0.25">
      <c r="B15" s="11"/>
      <c r="C15" s="8"/>
      <c r="D15" s="19"/>
      <c r="E15" s="6"/>
      <c r="I15" s="3">
        <f t="shared" si="3"/>
        <v>0</v>
      </c>
    </row>
    <row r="16" spans="2:55" x14ac:dyDescent="0.25">
      <c r="B16" s="10" t="s">
        <v>44</v>
      </c>
      <c r="C16" s="10"/>
      <c r="D16" s="10"/>
      <c r="E16" s="10">
        <f ca="1">SUM(E11:E15)</f>
        <v>28400</v>
      </c>
      <c r="H16" s="10" t="s">
        <v>44</v>
      </c>
      <c r="I16" s="10">
        <f ca="1">SUM(I11:I15)</f>
        <v>-28400</v>
      </c>
      <c r="J16" s="10"/>
      <c r="K16" s="10">
        <f ca="1">SUM(K11:K15)</f>
        <v>-5600</v>
      </c>
      <c r="L16" s="10">
        <f t="shared" ref="L16:BC16" ca="1" si="4">SUM(L11:L15)</f>
        <v>-100</v>
      </c>
      <c r="M16" s="10">
        <f t="shared" ca="1" si="4"/>
        <v>-100</v>
      </c>
      <c r="N16" s="10">
        <f t="shared" ca="1" si="4"/>
        <v>-1100</v>
      </c>
      <c r="O16" s="10">
        <f t="shared" ca="1" si="4"/>
        <v>-100</v>
      </c>
      <c r="P16" s="10">
        <f t="shared" ca="1" si="4"/>
        <v>-100</v>
      </c>
      <c r="Q16" s="10">
        <f t="shared" ca="1" si="4"/>
        <v>-5600</v>
      </c>
      <c r="R16" s="10">
        <f t="shared" ca="1" si="4"/>
        <v>-100</v>
      </c>
      <c r="S16" s="10">
        <f t="shared" ca="1" si="4"/>
        <v>-100</v>
      </c>
      <c r="T16" s="10">
        <f t="shared" ca="1" si="4"/>
        <v>-1100</v>
      </c>
      <c r="U16" s="10">
        <f t="shared" ca="1" si="4"/>
        <v>-100</v>
      </c>
      <c r="V16" s="10">
        <f t="shared" ca="1" si="4"/>
        <v>-100</v>
      </c>
      <c r="W16" s="10">
        <f t="shared" ca="1" si="4"/>
        <v>-5600</v>
      </c>
      <c r="X16" s="10">
        <f t="shared" ca="1" si="4"/>
        <v>-100</v>
      </c>
      <c r="Y16" s="10">
        <f t="shared" ca="1" si="4"/>
        <v>-100</v>
      </c>
      <c r="Z16" s="10">
        <f t="shared" ca="1" si="4"/>
        <v>-1100</v>
      </c>
      <c r="AA16" s="10">
        <f t="shared" ca="1" si="4"/>
        <v>-100</v>
      </c>
      <c r="AB16" s="10">
        <f t="shared" ca="1" si="4"/>
        <v>-100</v>
      </c>
      <c r="AC16" s="10">
        <f t="shared" ca="1" si="4"/>
        <v>-5600</v>
      </c>
      <c r="AD16" s="10">
        <f t="shared" ca="1" si="4"/>
        <v>-100</v>
      </c>
      <c r="AE16" s="10">
        <f t="shared" ca="1" si="4"/>
        <v>-100</v>
      </c>
      <c r="AF16" s="10">
        <f t="shared" ca="1" si="4"/>
        <v>-1100</v>
      </c>
      <c r="AG16" s="10">
        <f t="shared" ca="1" si="4"/>
        <v>-100</v>
      </c>
      <c r="AH16" s="10">
        <f t="shared" ca="1" si="4"/>
        <v>-100</v>
      </c>
      <c r="AI16" s="10">
        <f t="shared" ca="1" si="4"/>
        <v>0</v>
      </c>
      <c r="AJ16" s="10">
        <f t="shared" ca="1" si="4"/>
        <v>0</v>
      </c>
      <c r="AK16" s="10">
        <f t="shared" ca="1" si="4"/>
        <v>0</v>
      </c>
      <c r="AL16" s="10">
        <f t="shared" ca="1" si="4"/>
        <v>0</v>
      </c>
      <c r="AM16" s="10">
        <f t="shared" ca="1" si="4"/>
        <v>0</v>
      </c>
      <c r="AN16" s="10">
        <f t="shared" ca="1" si="4"/>
        <v>0</v>
      </c>
      <c r="AO16" s="10">
        <f t="shared" ca="1" si="4"/>
        <v>0</v>
      </c>
      <c r="AP16" s="10">
        <f t="shared" ca="1" si="4"/>
        <v>0</v>
      </c>
      <c r="AQ16" s="10">
        <f t="shared" ca="1" si="4"/>
        <v>0</v>
      </c>
      <c r="AR16" s="10">
        <f t="shared" ca="1" si="4"/>
        <v>0</v>
      </c>
      <c r="AS16" s="10">
        <f t="shared" ca="1" si="4"/>
        <v>0</v>
      </c>
      <c r="AT16" s="10">
        <f t="shared" ca="1" si="4"/>
        <v>0</v>
      </c>
      <c r="AU16" s="10">
        <f t="shared" ca="1" si="4"/>
        <v>0</v>
      </c>
      <c r="AV16" s="10">
        <f t="shared" ca="1" si="4"/>
        <v>0</v>
      </c>
      <c r="AW16" s="10">
        <f t="shared" ca="1" si="4"/>
        <v>0</v>
      </c>
      <c r="AX16" s="10">
        <f t="shared" ca="1" si="4"/>
        <v>0</v>
      </c>
      <c r="AY16" s="10">
        <f t="shared" ca="1" si="4"/>
        <v>0</v>
      </c>
      <c r="AZ16" s="10">
        <f t="shared" ca="1" si="4"/>
        <v>0</v>
      </c>
      <c r="BA16" s="10">
        <f t="shared" ca="1" si="4"/>
        <v>0</v>
      </c>
      <c r="BB16" s="10">
        <f t="shared" ca="1" si="4"/>
        <v>0</v>
      </c>
      <c r="BC16" s="10">
        <f t="shared" ca="1" si="4"/>
        <v>0</v>
      </c>
    </row>
    <row r="17" spans="2:55" x14ac:dyDescent="0.25">
      <c r="B17" s="4"/>
      <c r="C17" s="2"/>
    </row>
    <row r="18" spans="2:55" ht="15.75" x14ac:dyDescent="0.25">
      <c r="B18" s="17" t="s">
        <v>4</v>
      </c>
      <c r="C18" s="17"/>
      <c r="D18" s="17"/>
      <c r="E18" s="17"/>
      <c r="F18" s="40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</row>
    <row r="20" spans="2:55" x14ac:dyDescent="0.25">
      <c r="B20" s="10" t="s">
        <v>0</v>
      </c>
      <c r="C20" s="10" t="s">
        <v>1</v>
      </c>
      <c r="D20" s="10" t="s">
        <v>8</v>
      </c>
      <c r="E20" s="13" t="s">
        <v>3</v>
      </c>
    </row>
    <row r="21" spans="2:55" x14ac:dyDescent="0.25">
      <c r="B21" s="7" t="s">
        <v>5</v>
      </c>
      <c r="C21" s="8">
        <v>5000</v>
      </c>
      <c r="D21" s="8" t="s">
        <v>9</v>
      </c>
      <c r="E21" s="11">
        <f ca="1">-I21</f>
        <v>40000</v>
      </c>
      <c r="H21" s="69" t="str">
        <f>B21</f>
        <v>Service Charge</v>
      </c>
      <c r="I21" s="70">
        <f ca="1">SUM(K21:BC21)</f>
        <v>-40000</v>
      </c>
      <c r="J21" s="69"/>
      <c r="K21" s="69">
        <f ca="1">(K$5&lt;'Accom_Phase Schedule'!$E$58)*IF(MOD(DATEDIF($K$5,K$5,"m"),IF($D21="monthly",1,IF($D21="Quarterly",3,6)))=0,-$C21,0)</f>
        <v>-5000</v>
      </c>
      <c r="L21" s="69">
        <f ca="1">(L$5&lt;'Accom_Phase Schedule'!$E$58)*IF(MOD(DATEDIF($K$5,L$5,"m"),IF($D21="monthly",1,IF($D21="Quarterly",3,6)))=0,-$C21,0)</f>
        <v>0</v>
      </c>
      <c r="M21" s="69">
        <f ca="1">(M$5&lt;'Accom_Phase Schedule'!$E$58)*IF(MOD(DATEDIF($K$5,M$5,"m"),IF($D21="monthly",1,IF($D21="Quarterly",3,6)))=0,-$C21,0)</f>
        <v>0</v>
      </c>
      <c r="N21" s="69">
        <f ca="1">(N$5&lt;'Accom_Phase Schedule'!$E$58)*IF(MOD(DATEDIF($K$5,N$5,"m"),IF($D21="monthly",1,IF($D21="Quarterly",3,6)))=0,-$C21,0)</f>
        <v>-5000</v>
      </c>
      <c r="O21" s="69">
        <f ca="1">(O$5&lt;'Accom_Phase Schedule'!$E$58)*IF(MOD(DATEDIF($K$5,O$5,"m"),IF($D21="monthly",1,IF($D21="Quarterly",3,6)))=0,-$C21,0)</f>
        <v>0</v>
      </c>
      <c r="P21" s="69">
        <f ca="1">(P$5&lt;'Accom_Phase Schedule'!$E$58)*IF(MOD(DATEDIF($K$5,P$5,"m"),IF($D21="monthly",1,IF($D21="Quarterly",3,6)))=0,-$C21,0)</f>
        <v>0</v>
      </c>
      <c r="Q21" s="69">
        <f ca="1">(Q$5&lt;'Accom_Phase Schedule'!$E$58)*IF(MOD(DATEDIF($K$5,Q$5,"m"),IF($D21="monthly",1,IF($D21="Quarterly",3,6)))=0,-$C21,0)</f>
        <v>-5000</v>
      </c>
      <c r="R21" s="69">
        <f ca="1">(R$5&lt;'Accom_Phase Schedule'!$E$58)*IF(MOD(DATEDIF($K$5,R$5,"m"),IF($D21="monthly",1,IF($D21="Quarterly",3,6)))=0,-$C21,0)</f>
        <v>0</v>
      </c>
      <c r="S21" s="69">
        <f ca="1">(S$5&lt;'Accom_Phase Schedule'!$E$58)*IF(MOD(DATEDIF($K$5,S$5,"m"),IF($D21="monthly",1,IF($D21="Quarterly",3,6)))=0,-$C21,0)</f>
        <v>0</v>
      </c>
      <c r="T21" s="69">
        <f ca="1">(T$5&lt;'Accom_Phase Schedule'!$E$58)*IF(MOD(DATEDIF($K$5,T$5,"m"),IF($D21="monthly",1,IF($D21="Quarterly",3,6)))=0,-$C21,0)</f>
        <v>-5000</v>
      </c>
      <c r="U21" s="69">
        <f ca="1">(U$5&lt;'Accom_Phase Schedule'!$E$58)*IF(MOD(DATEDIF($K$5,U$5,"m"),IF($D21="monthly",1,IF($D21="Quarterly",3,6)))=0,-$C21,0)</f>
        <v>0</v>
      </c>
      <c r="V21" s="69">
        <f ca="1">(V$5&lt;'Accom_Phase Schedule'!$E$58)*IF(MOD(DATEDIF($K$5,V$5,"m"),IF($D21="monthly",1,IF($D21="Quarterly",3,6)))=0,-$C21,0)</f>
        <v>0</v>
      </c>
      <c r="W21" s="69">
        <f ca="1">(W$5&lt;'Accom_Phase Schedule'!$E$58)*IF(MOD(DATEDIF($K$5,W$5,"m"),IF($D21="monthly",1,IF($D21="Quarterly",3,6)))=0,-$C21,0)</f>
        <v>-5000</v>
      </c>
      <c r="X21" s="69">
        <f ca="1">(X$5&lt;'Accom_Phase Schedule'!$E$58)*IF(MOD(DATEDIF($K$5,X$5,"m"),IF($D21="monthly",1,IF($D21="Quarterly",3,6)))=0,-$C21,0)</f>
        <v>0</v>
      </c>
      <c r="Y21" s="69">
        <f ca="1">(Y$5&lt;'Accom_Phase Schedule'!$E$58)*IF(MOD(DATEDIF($K$5,Y$5,"m"),IF($D21="monthly",1,IF($D21="Quarterly",3,6)))=0,-$C21,0)</f>
        <v>0</v>
      </c>
      <c r="Z21" s="69">
        <f ca="1">(Z$5&lt;'Accom_Phase Schedule'!$E$58)*IF(MOD(DATEDIF($K$5,Z$5,"m"),IF($D21="monthly",1,IF($D21="Quarterly",3,6)))=0,-$C21,0)</f>
        <v>-5000</v>
      </c>
      <c r="AA21" s="69">
        <f ca="1">(AA$5&lt;'Accom_Phase Schedule'!$E$58)*IF(MOD(DATEDIF($K$5,AA$5,"m"),IF($D21="monthly",1,IF($D21="Quarterly",3,6)))=0,-$C21,0)</f>
        <v>0</v>
      </c>
      <c r="AB21" s="69">
        <f ca="1">(AB$5&lt;'Accom_Phase Schedule'!$E$58)*IF(MOD(DATEDIF($K$5,AB$5,"m"),IF($D21="monthly",1,IF($D21="Quarterly",3,6)))=0,-$C21,0)</f>
        <v>0</v>
      </c>
      <c r="AC21" s="69">
        <f ca="1">(AC$5&lt;'Accom_Phase Schedule'!$E$58)*IF(MOD(DATEDIF($K$5,AC$5,"m"),IF($D21="monthly",1,IF($D21="Quarterly",3,6)))=0,-$C21,0)</f>
        <v>-5000</v>
      </c>
      <c r="AD21" s="69">
        <f ca="1">(AD$5&lt;'Accom_Phase Schedule'!$E$58)*IF(MOD(DATEDIF($K$5,AD$5,"m"),IF($D21="monthly",1,IF($D21="Quarterly",3,6)))=0,-$C21,0)</f>
        <v>0</v>
      </c>
      <c r="AE21" s="69">
        <f ca="1">(AE$5&lt;'Accom_Phase Schedule'!$E$58)*IF(MOD(DATEDIF($K$5,AE$5,"m"),IF($D21="monthly",1,IF($D21="Quarterly",3,6)))=0,-$C21,0)</f>
        <v>0</v>
      </c>
      <c r="AF21" s="69">
        <f ca="1">(AF$5&lt;'Accom_Phase Schedule'!$E$58)*IF(MOD(DATEDIF($K$5,AF$5,"m"),IF($D21="monthly",1,IF($D21="Quarterly",3,6)))=0,-$C21,0)</f>
        <v>-5000</v>
      </c>
      <c r="AG21" s="69">
        <f ca="1">(AG$5&lt;'Accom_Phase Schedule'!$E$58)*IF(MOD(DATEDIF($K$5,AG$5,"m"),IF($D21="monthly",1,IF($D21="Quarterly",3,6)))=0,-$C21,0)</f>
        <v>0</v>
      </c>
      <c r="AH21" s="69">
        <f ca="1">(AH$5&lt;'Accom_Phase Schedule'!$E$58)*IF(MOD(DATEDIF($K$5,AH$5,"m"),IF($D21="monthly",1,IF($D21="Quarterly",3,6)))=0,-$C21,0)</f>
        <v>0</v>
      </c>
      <c r="AI21" s="69">
        <f ca="1">(AI$5&lt;'Accom_Phase Schedule'!$E$58)*IF(MOD(DATEDIF($K$5,AI$5,"m"),IF($D21="monthly",1,IF($D21="Quarterly",3,6)))=0,-$C21,0)</f>
        <v>0</v>
      </c>
      <c r="AJ21" s="69">
        <f ca="1">(AJ$5&lt;'Accom_Phase Schedule'!$E$58)*IF(MOD(DATEDIF($K$5,AJ$5,"m"),IF($D21="monthly",1,IF($D21="Quarterly",3,6)))=0,-$C21,0)</f>
        <v>0</v>
      </c>
      <c r="AK21" s="69">
        <f ca="1">(AK$5&lt;'Accom_Phase Schedule'!$E$58)*IF(MOD(DATEDIF($K$5,AK$5,"m"),IF($D21="monthly",1,IF($D21="Quarterly",3,6)))=0,-$C21,0)</f>
        <v>0</v>
      </c>
      <c r="AL21" s="69">
        <f ca="1">(AL$5&lt;'Accom_Phase Schedule'!$E$58)*IF(MOD(DATEDIF($K$5,AL$5,"m"),IF($D21="monthly",1,IF($D21="Quarterly",3,6)))=0,-$C21,0)</f>
        <v>0</v>
      </c>
      <c r="AM21" s="69">
        <f ca="1">(AM$5&lt;'Accom_Phase Schedule'!$E$58)*IF(MOD(DATEDIF($K$5,AM$5,"m"),IF($D21="monthly",1,IF($D21="Quarterly",3,6)))=0,-$C21,0)</f>
        <v>0</v>
      </c>
      <c r="AN21" s="69">
        <f ca="1">(AN$5&lt;'Accom_Phase Schedule'!$E$58)*IF(MOD(DATEDIF($K$5,AN$5,"m"),IF($D21="monthly",1,IF($D21="Quarterly",3,6)))=0,-$C21,0)</f>
        <v>0</v>
      </c>
      <c r="AO21" s="69">
        <f ca="1">(AO$5&lt;'Accom_Phase Schedule'!$E$58)*IF(MOD(DATEDIF($K$5,AO$5,"m"),IF($D21="monthly",1,IF($D21="Quarterly",3,6)))=0,-$C21,0)</f>
        <v>0</v>
      </c>
      <c r="AP21" s="69">
        <f ca="1">(AP$5&lt;'Accom_Phase Schedule'!$E$58)*IF(MOD(DATEDIF($K$5,AP$5,"m"),IF($D21="monthly",1,IF($D21="Quarterly",3,6)))=0,-$C21,0)</f>
        <v>0</v>
      </c>
      <c r="AQ21" s="69">
        <f ca="1">(AQ$5&lt;'Accom_Phase Schedule'!$E$58)*IF(MOD(DATEDIF($K$5,AQ$5,"m"),IF($D21="monthly",1,IF($D21="Quarterly",3,6)))=0,-$C21,0)</f>
        <v>0</v>
      </c>
      <c r="AR21" s="69">
        <f ca="1">(AR$5&lt;'Accom_Phase Schedule'!$E$58)*IF(MOD(DATEDIF($K$5,AR$5,"m"),IF($D21="monthly",1,IF($D21="Quarterly",3,6)))=0,-$C21,0)</f>
        <v>0</v>
      </c>
      <c r="AS21" s="69">
        <f ca="1">(AS$5&lt;'Accom_Phase Schedule'!$E$58)*IF(MOD(DATEDIF($K$5,AS$5,"m"),IF($D21="monthly",1,IF($D21="Quarterly",3,6)))=0,-$C21,0)</f>
        <v>0</v>
      </c>
      <c r="AT21" s="69">
        <f ca="1">(AT$5&lt;'Accom_Phase Schedule'!$E$58)*IF(MOD(DATEDIF($K$5,AT$5,"m"),IF($D21="monthly",1,IF($D21="Quarterly",3,6)))=0,-$C21,0)</f>
        <v>0</v>
      </c>
      <c r="AU21" s="69">
        <f ca="1">(AU$5&lt;'Accom_Phase Schedule'!$E$58)*IF(MOD(DATEDIF($K$5,AU$5,"m"),IF($D21="monthly",1,IF($D21="Quarterly",3,6)))=0,-$C21,0)</f>
        <v>0</v>
      </c>
      <c r="AV21" s="69">
        <f ca="1">(AV$5&lt;'Accom_Phase Schedule'!$E$58)*IF(MOD(DATEDIF($K$5,AV$5,"m"),IF($D21="monthly",1,IF($D21="Quarterly",3,6)))=0,-$C21,0)</f>
        <v>0</v>
      </c>
      <c r="AW21" s="69">
        <f ca="1">(AW$5&lt;'Accom_Phase Schedule'!$E$58)*IF(MOD(DATEDIF($K$5,AW$5,"m"),IF($D21="monthly",1,IF($D21="Quarterly",3,6)))=0,-$C21,0)</f>
        <v>0</v>
      </c>
      <c r="AX21" s="69">
        <f ca="1">(AX$5&lt;'Accom_Phase Schedule'!$E$58)*IF(MOD(DATEDIF($K$5,AX$5,"m"),IF($D21="monthly",1,IF($D21="Quarterly",3,6)))=0,-$C21,0)</f>
        <v>0</v>
      </c>
      <c r="AY21" s="69">
        <f ca="1">(AY$5&lt;'Accom_Phase Schedule'!$E$58)*IF(MOD(DATEDIF($K$5,AY$5,"m"),IF($D21="monthly",1,IF($D21="Quarterly",3,6)))=0,-$C21,0)</f>
        <v>0</v>
      </c>
      <c r="AZ21" s="69">
        <f ca="1">(AZ$5&lt;'Accom_Phase Schedule'!$E$58)*IF(MOD(DATEDIF($K$5,AZ$5,"m"),IF($D21="monthly",1,IF($D21="Quarterly",3,6)))=0,-$C21,0)</f>
        <v>0</v>
      </c>
      <c r="BA21" s="69">
        <f ca="1">(BA$5&lt;'Accom_Phase Schedule'!$E$58)*IF(MOD(DATEDIF($K$5,BA$5,"m"),IF($D21="monthly",1,IF($D21="Quarterly",3,6)))=0,-$C21,0)</f>
        <v>0</v>
      </c>
      <c r="BB21" s="69">
        <f ca="1">(BB$5&lt;'Accom_Phase Schedule'!$E$58)*IF(MOD(DATEDIF($K$5,BB$5,"m"),IF($D21="monthly",1,IF($D21="Quarterly",3,6)))=0,-$C21,0)</f>
        <v>0</v>
      </c>
      <c r="BC21" s="69">
        <f ca="1">(BC$5&lt;'Accom_Phase Schedule'!$E$58)*IF(MOD(DATEDIF($K$5,BC$5,"m"),IF($D21="monthly",1,IF($D21="Quarterly",3,6)))=0,-$C21,0)</f>
        <v>0</v>
      </c>
    </row>
    <row r="22" spans="2:55" x14ac:dyDescent="0.25">
      <c r="B22" s="7" t="s">
        <v>6</v>
      </c>
      <c r="C22" s="8">
        <v>500</v>
      </c>
      <c r="D22" s="8" t="s">
        <v>10</v>
      </c>
      <c r="E22" s="11">
        <f t="shared" ref="E22:E24" ca="1" si="5">-I22</f>
        <v>12000</v>
      </c>
      <c r="H22" s="1" t="str">
        <f t="shared" ref="H22:H25" si="6">B22</f>
        <v>Security</v>
      </c>
      <c r="I22" s="3">
        <f t="shared" ref="I22:I24" ca="1" si="7">SUM(K22:BC22)</f>
        <v>-12000</v>
      </c>
      <c r="K22" s="1">
        <f ca="1">(K$5&lt;'Accom_Phase Schedule'!$E$58)*IF(MOD(DATEDIF($K$5,K$5,"m"),IF($D22="monthly",1,IF($D22="Quarterly",3,6)))=0,-$C22,0)</f>
        <v>-500</v>
      </c>
      <c r="L22" s="1">
        <f ca="1">(L$5&lt;'Accom_Phase Schedule'!$E$58)*IF(MOD(DATEDIF($K$5,L$5,"m"),IF($D22="monthly",1,IF($D22="Quarterly",3,6)))=0,-$C22,0)</f>
        <v>-500</v>
      </c>
      <c r="M22" s="1">
        <f ca="1">(M$5&lt;'Accom_Phase Schedule'!$E$58)*IF(MOD(DATEDIF($K$5,M$5,"m"),IF($D22="monthly",1,IF($D22="Quarterly",3,6)))=0,-$C22,0)</f>
        <v>-500</v>
      </c>
      <c r="N22" s="1">
        <f ca="1">(N$5&lt;'Accom_Phase Schedule'!$E$58)*IF(MOD(DATEDIF($K$5,N$5,"m"),IF($D22="monthly",1,IF($D22="Quarterly",3,6)))=0,-$C22,0)</f>
        <v>-500</v>
      </c>
      <c r="O22" s="1">
        <f ca="1">(O$5&lt;'Accom_Phase Schedule'!$E$58)*IF(MOD(DATEDIF($K$5,O$5,"m"),IF($D22="monthly",1,IF($D22="Quarterly",3,6)))=0,-$C22,0)</f>
        <v>-500</v>
      </c>
      <c r="P22" s="1">
        <f ca="1">(P$5&lt;'Accom_Phase Schedule'!$E$58)*IF(MOD(DATEDIF($K$5,P$5,"m"),IF($D22="monthly",1,IF($D22="Quarterly",3,6)))=0,-$C22,0)</f>
        <v>-500</v>
      </c>
      <c r="Q22" s="1">
        <f ca="1">(Q$5&lt;'Accom_Phase Schedule'!$E$58)*IF(MOD(DATEDIF($K$5,Q$5,"m"),IF($D22="monthly",1,IF($D22="Quarterly",3,6)))=0,-$C22,0)</f>
        <v>-500</v>
      </c>
      <c r="R22" s="1">
        <f ca="1">(R$5&lt;'Accom_Phase Schedule'!$E$58)*IF(MOD(DATEDIF($K$5,R$5,"m"),IF($D22="monthly",1,IF($D22="Quarterly",3,6)))=0,-$C22,0)</f>
        <v>-500</v>
      </c>
      <c r="S22" s="1">
        <f ca="1">(S$5&lt;'Accom_Phase Schedule'!$E$58)*IF(MOD(DATEDIF($K$5,S$5,"m"),IF($D22="monthly",1,IF($D22="Quarterly",3,6)))=0,-$C22,0)</f>
        <v>-500</v>
      </c>
      <c r="T22" s="1">
        <f ca="1">(T$5&lt;'Accom_Phase Schedule'!$E$58)*IF(MOD(DATEDIF($K$5,T$5,"m"),IF($D22="monthly",1,IF($D22="Quarterly",3,6)))=0,-$C22,0)</f>
        <v>-500</v>
      </c>
      <c r="U22" s="1">
        <f ca="1">(U$5&lt;'Accom_Phase Schedule'!$E$58)*IF(MOD(DATEDIF($K$5,U$5,"m"),IF($D22="monthly",1,IF($D22="Quarterly",3,6)))=0,-$C22,0)</f>
        <v>-500</v>
      </c>
      <c r="V22" s="1">
        <f ca="1">(V$5&lt;'Accom_Phase Schedule'!$E$58)*IF(MOD(DATEDIF($K$5,V$5,"m"),IF($D22="monthly",1,IF($D22="Quarterly",3,6)))=0,-$C22,0)</f>
        <v>-500</v>
      </c>
      <c r="W22" s="1">
        <f ca="1">(W$5&lt;'Accom_Phase Schedule'!$E$58)*IF(MOD(DATEDIF($K$5,W$5,"m"),IF($D22="monthly",1,IF($D22="Quarterly",3,6)))=0,-$C22,0)</f>
        <v>-500</v>
      </c>
      <c r="X22" s="1">
        <f ca="1">(X$5&lt;'Accom_Phase Schedule'!$E$58)*IF(MOD(DATEDIF($K$5,X$5,"m"),IF($D22="monthly",1,IF($D22="Quarterly",3,6)))=0,-$C22,0)</f>
        <v>-500</v>
      </c>
      <c r="Y22" s="1">
        <f ca="1">(Y$5&lt;'Accom_Phase Schedule'!$E$58)*IF(MOD(DATEDIF($K$5,Y$5,"m"),IF($D22="monthly",1,IF($D22="Quarterly",3,6)))=0,-$C22,0)</f>
        <v>-500</v>
      </c>
      <c r="Z22" s="1">
        <f ca="1">(Z$5&lt;'Accom_Phase Schedule'!$E$58)*IF(MOD(DATEDIF($K$5,Z$5,"m"),IF($D22="monthly",1,IF($D22="Quarterly",3,6)))=0,-$C22,0)</f>
        <v>-500</v>
      </c>
      <c r="AA22" s="1">
        <f ca="1">(AA$5&lt;'Accom_Phase Schedule'!$E$58)*IF(MOD(DATEDIF($K$5,AA$5,"m"),IF($D22="monthly",1,IF($D22="Quarterly",3,6)))=0,-$C22,0)</f>
        <v>-500</v>
      </c>
      <c r="AB22" s="1">
        <f ca="1">(AB$5&lt;'Accom_Phase Schedule'!$E$58)*IF(MOD(DATEDIF($K$5,AB$5,"m"),IF($D22="monthly",1,IF($D22="Quarterly",3,6)))=0,-$C22,0)</f>
        <v>-500</v>
      </c>
      <c r="AC22" s="1">
        <f ca="1">(AC$5&lt;'Accom_Phase Schedule'!$E$58)*IF(MOD(DATEDIF($K$5,AC$5,"m"),IF($D22="monthly",1,IF($D22="Quarterly",3,6)))=0,-$C22,0)</f>
        <v>-500</v>
      </c>
      <c r="AD22" s="1">
        <f ca="1">(AD$5&lt;'Accom_Phase Schedule'!$E$58)*IF(MOD(DATEDIF($K$5,AD$5,"m"),IF($D22="monthly",1,IF($D22="Quarterly",3,6)))=0,-$C22,0)</f>
        <v>-500</v>
      </c>
      <c r="AE22" s="1">
        <f ca="1">(AE$5&lt;'Accom_Phase Schedule'!$E$58)*IF(MOD(DATEDIF($K$5,AE$5,"m"),IF($D22="monthly",1,IF($D22="Quarterly",3,6)))=0,-$C22,0)</f>
        <v>-500</v>
      </c>
      <c r="AF22" s="1">
        <f ca="1">(AF$5&lt;'Accom_Phase Schedule'!$E$58)*IF(MOD(DATEDIF($K$5,AF$5,"m"),IF($D22="monthly",1,IF($D22="Quarterly",3,6)))=0,-$C22,0)</f>
        <v>-500</v>
      </c>
      <c r="AG22" s="1">
        <f ca="1">(AG$5&lt;'Accom_Phase Schedule'!$E$58)*IF(MOD(DATEDIF($K$5,AG$5,"m"),IF($D22="monthly",1,IF($D22="Quarterly",3,6)))=0,-$C22,0)</f>
        <v>-500</v>
      </c>
      <c r="AH22" s="1">
        <f ca="1">(AH$5&lt;'Accom_Phase Schedule'!$E$58)*IF(MOD(DATEDIF($K$5,AH$5,"m"),IF($D22="monthly",1,IF($D22="Quarterly",3,6)))=0,-$C22,0)</f>
        <v>-500</v>
      </c>
      <c r="AI22" s="1">
        <f ca="1">(AI$5&lt;'Accom_Phase Schedule'!$E$58)*IF(MOD(DATEDIF($K$5,AI$5,"m"),IF($D22="monthly",1,IF($D22="Quarterly",3,6)))=0,-$C22,0)</f>
        <v>0</v>
      </c>
      <c r="AJ22" s="1">
        <f ca="1">(AJ$5&lt;'Accom_Phase Schedule'!$E$58)*IF(MOD(DATEDIF($K$5,AJ$5,"m"),IF($D22="monthly",1,IF($D22="Quarterly",3,6)))=0,-$C22,0)</f>
        <v>0</v>
      </c>
      <c r="AK22" s="1">
        <f ca="1">(AK$5&lt;'Accom_Phase Schedule'!$E$58)*IF(MOD(DATEDIF($K$5,AK$5,"m"),IF($D22="monthly",1,IF($D22="Quarterly",3,6)))=0,-$C22,0)</f>
        <v>0</v>
      </c>
      <c r="AL22" s="1">
        <f ca="1">(AL$5&lt;'Accom_Phase Schedule'!$E$58)*IF(MOD(DATEDIF($K$5,AL$5,"m"),IF($D22="monthly",1,IF($D22="Quarterly",3,6)))=0,-$C22,0)</f>
        <v>0</v>
      </c>
      <c r="AM22" s="1">
        <f ca="1">(AM$5&lt;'Accom_Phase Schedule'!$E$58)*IF(MOD(DATEDIF($K$5,AM$5,"m"),IF($D22="monthly",1,IF($D22="Quarterly",3,6)))=0,-$C22,0)</f>
        <v>0</v>
      </c>
      <c r="AN22" s="1">
        <f ca="1">(AN$5&lt;'Accom_Phase Schedule'!$E$58)*IF(MOD(DATEDIF($K$5,AN$5,"m"),IF($D22="monthly",1,IF($D22="Quarterly",3,6)))=0,-$C22,0)</f>
        <v>0</v>
      </c>
      <c r="AO22" s="1">
        <f ca="1">(AO$5&lt;'Accom_Phase Schedule'!$E$58)*IF(MOD(DATEDIF($K$5,AO$5,"m"),IF($D22="monthly",1,IF($D22="Quarterly",3,6)))=0,-$C22,0)</f>
        <v>0</v>
      </c>
      <c r="AP22" s="1">
        <f ca="1">(AP$5&lt;'Accom_Phase Schedule'!$E$58)*IF(MOD(DATEDIF($K$5,AP$5,"m"),IF($D22="monthly",1,IF($D22="Quarterly",3,6)))=0,-$C22,0)</f>
        <v>0</v>
      </c>
      <c r="AQ22" s="1">
        <f ca="1">(AQ$5&lt;'Accom_Phase Schedule'!$E$58)*IF(MOD(DATEDIF($K$5,AQ$5,"m"),IF($D22="monthly",1,IF($D22="Quarterly",3,6)))=0,-$C22,0)</f>
        <v>0</v>
      </c>
      <c r="AR22" s="1">
        <f ca="1">(AR$5&lt;'Accom_Phase Schedule'!$E$58)*IF(MOD(DATEDIF($K$5,AR$5,"m"),IF($D22="monthly",1,IF($D22="Quarterly",3,6)))=0,-$C22,0)</f>
        <v>0</v>
      </c>
      <c r="AS22" s="1">
        <f ca="1">(AS$5&lt;'Accom_Phase Schedule'!$E$58)*IF(MOD(DATEDIF($K$5,AS$5,"m"),IF($D22="monthly",1,IF($D22="Quarterly",3,6)))=0,-$C22,0)</f>
        <v>0</v>
      </c>
      <c r="AT22" s="1">
        <f ca="1">(AT$5&lt;'Accom_Phase Schedule'!$E$58)*IF(MOD(DATEDIF($K$5,AT$5,"m"),IF($D22="monthly",1,IF($D22="Quarterly",3,6)))=0,-$C22,0)</f>
        <v>0</v>
      </c>
      <c r="AU22" s="1">
        <f ca="1">(AU$5&lt;'Accom_Phase Schedule'!$E$58)*IF(MOD(DATEDIF($K$5,AU$5,"m"),IF($D22="monthly",1,IF($D22="Quarterly",3,6)))=0,-$C22,0)</f>
        <v>0</v>
      </c>
      <c r="AV22" s="1">
        <f ca="1">(AV$5&lt;'Accom_Phase Schedule'!$E$58)*IF(MOD(DATEDIF($K$5,AV$5,"m"),IF($D22="monthly",1,IF($D22="Quarterly",3,6)))=0,-$C22,0)</f>
        <v>0</v>
      </c>
      <c r="AW22" s="1">
        <f ca="1">(AW$5&lt;'Accom_Phase Schedule'!$E$58)*IF(MOD(DATEDIF($K$5,AW$5,"m"),IF($D22="monthly",1,IF($D22="Quarterly",3,6)))=0,-$C22,0)</f>
        <v>0</v>
      </c>
      <c r="AX22" s="1">
        <f ca="1">(AX$5&lt;'Accom_Phase Schedule'!$E$58)*IF(MOD(DATEDIF($K$5,AX$5,"m"),IF($D22="monthly",1,IF($D22="Quarterly",3,6)))=0,-$C22,0)</f>
        <v>0</v>
      </c>
      <c r="AY22" s="1">
        <f ca="1">(AY$5&lt;'Accom_Phase Schedule'!$E$58)*IF(MOD(DATEDIF($K$5,AY$5,"m"),IF($D22="monthly",1,IF($D22="Quarterly",3,6)))=0,-$C22,0)</f>
        <v>0</v>
      </c>
      <c r="AZ22" s="1">
        <f ca="1">(AZ$5&lt;'Accom_Phase Schedule'!$E$58)*IF(MOD(DATEDIF($K$5,AZ$5,"m"),IF($D22="monthly",1,IF($D22="Quarterly",3,6)))=0,-$C22,0)</f>
        <v>0</v>
      </c>
      <c r="BA22" s="1">
        <f ca="1">(BA$5&lt;'Accom_Phase Schedule'!$E$58)*IF(MOD(DATEDIF($K$5,BA$5,"m"),IF($D22="monthly",1,IF($D22="Quarterly",3,6)))=0,-$C22,0)</f>
        <v>0</v>
      </c>
      <c r="BB22" s="1">
        <f ca="1">(BB$5&lt;'Accom_Phase Schedule'!$E$58)*IF(MOD(DATEDIF($K$5,BB$5,"m"),IF($D22="monthly",1,IF($D22="Quarterly",3,6)))=0,-$C22,0)</f>
        <v>0</v>
      </c>
      <c r="BC22" s="1">
        <f ca="1">(BC$5&lt;'Accom_Phase Schedule'!$E$58)*IF(MOD(DATEDIF($K$5,BC$5,"m"),IF($D22="monthly",1,IF($D22="Quarterly",3,6)))=0,-$C22,0)</f>
        <v>0</v>
      </c>
    </row>
    <row r="23" spans="2:55" x14ac:dyDescent="0.25">
      <c r="B23" s="7" t="s">
        <v>7</v>
      </c>
      <c r="C23" s="8">
        <v>2500</v>
      </c>
      <c r="D23" s="8" t="s">
        <v>11</v>
      </c>
      <c r="E23" s="11">
        <f t="shared" ca="1" si="5"/>
        <v>10000</v>
      </c>
      <c r="H23" s="69" t="str">
        <f t="shared" si="6"/>
        <v>Rates</v>
      </c>
      <c r="I23" s="70">
        <f t="shared" ca="1" si="7"/>
        <v>-10000</v>
      </c>
      <c r="J23" s="69"/>
      <c r="K23" s="69">
        <f ca="1">(K$5&lt;'Accom_Phase Schedule'!$E$58)*IF(MOD(DATEDIF($K$5,K$5,"m"),IF($D23="monthly",1,IF($D23="Quarterly",3,6)))=0,-$C23,0)</f>
        <v>-2500</v>
      </c>
      <c r="L23" s="69">
        <f ca="1">(L$5&lt;'Accom_Phase Schedule'!$E$58)*IF(MOD(DATEDIF($K$5,L$5,"m"),IF($D23="monthly",1,IF($D23="Quarterly",3,6)))=0,-$C23,0)</f>
        <v>0</v>
      </c>
      <c r="M23" s="69">
        <f ca="1">(M$5&lt;'Accom_Phase Schedule'!$E$58)*IF(MOD(DATEDIF($K$5,M$5,"m"),IF($D23="monthly",1,IF($D23="Quarterly",3,6)))=0,-$C23,0)</f>
        <v>0</v>
      </c>
      <c r="N23" s="69">
        <f ca="1">(N$5&lt;'Accom_Phase Schedule'!$E$58)*IF(MOD(DATEDIF($K$5,N$5,"m"),IF($D23="monthly",1,IF($D23="Quarterly",3,6)))=0,-$C23,0)</f>
        <v>0</v>
      </c>
      <c r="O23" s="69">
        <f ca="1">(O$5&lt;'Accom_Phase Schedule'!$E$58)*IF(MOD(DATEDIF($K$5,O$5,"m"),IF($D23="monthly",1,IF($D23="Quarterly",3,6)))=0,-$C23,0)</f>
        <v>0</v>
      </c>
      <c r="P23" s="69">
        <f ca="1">(P$5&lt;'Accom_Phase Schedule'!$E$58)*IF(MOD(DATEDIF($K$5,P$5,"m"),IF($D23="monthly",1,IF($D23="Quarterly",3,6)))=0,-$C23,0)</f>
        <v>0</v>
      </c>
      <c r="Q23" s="69">
        <f ca="1">(Q$5&lt;'Accom_Phase Schedule'!$E$58)*IF(MOD(DATEDIF($K$5,Q$5,"m"),IF($D23="monthly",1,IF($D23="Quarterly",3,6)))=0,-$C23,0)</f>
        <v>-2500</v>
      </c>
      <c r="R23" s="69">
        <f ca="1">(R$5&lt;'Accom_Phase Schedule'!$E$58)*IF(MOD(DATEDIF($K$5,R$5,"m"),IF($D23="monthly",1,IF($D23="Quarterly",3,6)))=0,-$C23,0)</f>
        <v>0</v>
      </c>
      <c r="S23" s="69">
        <f ca="1">(S$5&lt;'Accom_Phase Schedule'!$E$58)*IF(MOD(DATEDIF($K$5,S$5,"m"),IF($D23="monthly",1,IF($D23="Quarterly",3,6)))=0,-$C23,0)</f>
        <v>0</v>
      </c>
      <c r="T23" s="69">
        <f ca="1">(T$5&lt;'Accom_Phase Schedule'!$E$58)*IF(MOD(DATEDIF($K$5,T$5,"m"),IF($D23="monthly",1,IF($D23="Quarterly",3,6)))=0,-$C23,0)</f>
        <v>0</v>
      </c>
      <c r="U23" s="69">
        <f ca="1">(U$5&lt;'Accom_Phase Schedule'!$E$58)*IF(MOD(DATEDIF($K$5,U$5,"m"),IF($D23="monthly",1,IF($D23="Quarterly",3,6)))=0,-$C23,0)</f>
        <v>0</v>
      </c>
      <c r="V23" s="69">
        <f ca="1">(V$5&lt;'Accom_Phase Schedule'!$E$58)*IF(MOD(DATEDIF($K$5,V$5,"m"),IF($D23="monthly",1,IF($D23="Quarterly",3,6)))=0,-$C23,0)</f>
        <v>0</v>
      </c>
      <c r="W23" s="69">
        <f ca="1">(W$5&lt;'Accom_Phase Schedule'!$E$58)*IF(MOD(DATEDIF($K$5,W$5,"m"),IF($D23="monthly",1,IF($D23="Quarterly",3,6)))=0,-$C23,0)</f>
        <v>-2500</v>
      </c>
      <c r="X23" s="69">
        <f ca="1">(X$5&lt;'Accom_Phase Schedule'!$E$58)*IF(MOD(DATEDIF($K$5,X$5,"m"),IF($D23="monthly",1,IF($D23="Quarterly",3,6)))=0,-$C23,0)</f>
        <v>0</v>
      </c>
      <c r="Y23" s="69">
        <f ca="1">(Y$5&lt;'Accom_Phase Schedule'!$E$58)*IF(MOD(DATEDIF($K$5,Y$5,"m"),IF($D23="monthly",1,IF($D23="Quarterly",3,6)))=0,-$C23,0)</f>
        <v>0</v>
      </c>
      <c r="Z23" s="69">
        <f ca="1">(Z$5&lt;'Accom_Phase Schedule'!$E$58)*IF(MOD(DATEDIF($K$5,Z$5,"m"),IF($D23="monthly",1,IF($D23="Quarterly",3,6)))=0,-$C23,0)</f>
        <v>0</v>
      </c>
      <c r="AA23" s="69">
        <f ca="1">(AA$5&lt;'Accom_Phase Schedule'!$E$58)*IF(MOD(DATEDIF($K$5,AA$5,"m"),IF($D23="monthly",1,IF($D23="Quarterly",3,6)))=0,-$C23,0)</f>
        <v>0</v>
      </c>
      <c r="AB23" s="69">
        <f ca="1">(AB$5&lt;'Accom_Phase Schedule'!$E$58)*IF(MOD(DATEDIF($K$5,AB$5,"m"),IF($D23="monthly",1,IF($D23="Quarterly",3,6)))=0,-$C23,0)</f>
        <v>0</v>
      </c>
      <c r="AC23" s="69">
        <f ca="1">(AC$5&lt;'Accom_Phase Schedule'!$E$58)*IF(MOD(DATEDIF($K$5,AC$5,"m"),IF($D23="monthly",1,IF($D23="Quarterly",3,6)))=0,-$C23,0)</f>
        <v>-2500</v>
      </c>
      <c r="AD23" s="69">
        <f ca="1">(AD$5&lt;'Accom_Phase Schedule'!$E$58)*IF(MOD(DATEDIF($K$5,AD$5,"m"),IF($D23="monthly",1,IF($D23="Quarterly",3,6)))=0,-$C23,0)</f>
        <v>0</v>
      </c>
      <c r="AE23" s="69">
        <f ca="1">(AE$5&lt;'Accom_Phase Schedule'!$E$58)*IF(MOD(DATEDIF($K$5,AE$5,"m"),IF($D23="monthly",1,IF($D23="Quarterly",3,6)))=0,-$C23,0)</f>
        <v>0</v>
      </c>
      <c r="AF23" s="69">
        <f ca="1">(AF$5&lt;'Accom_Phase Schedule'!$E$58)*IF(MOD(DATEDIF($K$5,AF$5,"m"),IF($D23="monthly",1,IF($D23="Quarterly",3,6)))=0,-$C23,0)</f>
        <v>0</v>
      </c>
      <c r="AG23" s="69">
        <f ca="1">(AG$5&lt;'Accom_Phase Schedule'!$E$58)*IF(MOD(DATEDIF($K$5,AG$5,"m"),IF($D23="monthly",1,IF($D23="Quarterly",3,6)))=0,-$C23,0)</f>
        <v>0</v>
      </c>
      <c r="AH23" s="69">
        <f ca="1">(AH$5&lt;'Accom_Phase Schedule'!$E$58)*IF(MOD(DATEDIF($K$5,AH$5,"m"),IF($D23="monthly",1,IF($D23="Quarterly",3,6)))=0,-$C23,0)</f>
        <v>0</v>
      </c>
      <c r="AI23" s="69">
        <f ca="1">(AI$5&lt;'Accom_Phase Schedule'!$E$58)*IF(MOD(DATEDIF($K$5,AI$5,"m"),IF($D23="monthly",1,IF($D23="Quarterly",3,6)))=0,-$C23,0)</f>
        <v>0</v>
      </c>
      <c r="AJ23" s="69">
        <f ca="1">(AJ$5&lt;'Accom_Phase Schedule'!$E$58)*IF(MOD(DATEDIF($K$5,AJ$5,"m"),IF($D23="monthly",1,IF($D23="Quarterly",3,6)))=0,-$C23,0)</f>
        <v>0</v>
      </c>
      <c r="AK23" s="69">
        <f ca="1">(AK$5&lt;'Accom_Phase Schedule'!$E$58)*IF(MOD(DATEDIF($K$5,AK$5,"m"),IF($D23="monthly",1,IF($D23="Quarterly",3,6)))=0,-$C23,0)</f>
        <v>0</v>
      </c>
      <c r="AL23" s="69">
        <f ca="1">(AL$5&lt;'Accom_Phase Schedule'!$E$58)*IF(MOD(DATEDIF($K$5,AL$5,"m"),IF($D23="monthly",1,IF($D23="Quarterly",3,6)))=0,-$C23,0)</f>
        <v>0</v>
      </c>
      <c r="AM23" s="69">
        <f ca="1">(AM$5&lt;'Accom_Phase Schedule'!$E$58)*IF(MOD(DATEDIF($K$5,AM$5,"m"),IF($D23="monthly",1,IF($D23="Quarterly",3,6)))=0,-$C23,0)</f>
        <v>0</v>
      </c>
      <c r="AN23" s="69">
        <f ca="1">(AN$5&lt;'Accom_Phase Schedule'!$E$58)*IF(MOD(DATEDIF($K$5,AN$5,"m"),IF($D23="monthly",1,IF($D23="Quarterly",3,6)))=0,-$C23,0)</f>
        <v>0</v>
      </c>
      <c r="AO23" s="69">
        <f ca="1">(AO$5&lt;'Accom_Phase Schedule'!$E$58)*IF(MOD(DATEDIF($K$5,AO$5,"m"),IF($D23="monthly",1,IF($D23="Quarterly",3,6)))=0,-$C23,0)</f>
        <v>0</v>
      </c>
      <c r="AP23" s="69">
        <f ca="1">(AP$5&lt;'Accom_Phase Schedule'!$E$58)*IF(MOD(DATEDIF($K$5,AP$5,"m"),IF($D23="monthly",1,IF($D23="Quarterly",3,6)))=0,-$C23,0)</f>
        <v>0</v>
      </c>
      <c r="AQ23" s="69">
        <f ca="1">(AQ$5&lt;'Accom_Phase Schedule'!$E$58)*IF(MOD(DATEDIF($K$5,AQ$5,"m"),IF($D23="monthly",1,IF($D23="Quarterly",3,6)))=0,-$C23,0)</f>
        <v>0</v>
      </c>
      <c r="AR23" s="69">
        <f ca="1">(AR$5&lt;'Accom_Phase Schedule'!$E$58)*IF(MOD(DATEDIF($K$5,AR$5,"m"),IF($D23="monthly",1,IF($D23="Quarterly",3,6)))=0,-$C23,0)</f>
        <v>0</v>
      </c>
      <c r="AS23" s="69">
        <f ca="1">(AS$5&lt;'Accom_Phase Schedule'!$E$58)*IF(MOD(DATEDIF($K$5,AS$5,"m"),IF($D23="monthly",1,IF($D23="Quarterly",3,6)))=0,-$C23,0)</f>
        <v>0</v>
      </c>
      <c r="AT23" s="69">
        <f ca="1">(AT$5&lt;'Accom_Phase Schedule'!$E$58)*IF(MOD(DATEDIF($K$5,AT$5,"m"),IF($D23="monthly",1,IF($D23="Quarterly",3,6)))=0,-$C23,0)</f>
        <v>0</v>
      </c>
      <c r="AU23" s="69">
        <f ca="1">(AU$5&lt;'Accom_Phase Schedule'!$E$58)*IF(MOD(DATEDIF($K$5,AU$5,"m"),IF($D23="monthly",1,IF($D23="Quarterly",3,6)))=0,-$C23,0)</f>
        <v>0</v>
      </c>
      <c r="AV23" s="69">
        <f ca="1">(AV$5&lt;'Accom_Phase Schedule'!$E$58)*IF(MOD(DATEDIF($K$5,AV$5,"m"),IF($D23="monthly",1,IF($D23="Quarterly",3,6)))=0,-$C23,0)</f>
        <v>0</v>
      </c>
      <c r="AW23" s="69">
        <f ca="1">(AW$5&lt;'Accom_Phase Schedule'!$E$58)*IF(MOD(DATEDIF($K$5,AW$5,"m"),IF($D23="monthly",1,IF($D23="Quarterly",3,6)))=0,-$C23,0)</f>
        <v>0</v>
      </c>
      <c r="AX23" s="69">
        <f ca="1">(AX$5&lt;'Accom_Phase Schedule'!$E$58)*IF(MOD(DATEDIF($K$5,AX$5,"m"),IF($D23="monthly",1,IF($D23="Quarterly",3,6)))=0,-$C23,0)</f>
        <v>0</v>
      </c>
      <c r="AY23" s="69">
        <f ca="1">(AY$5&lt;'Accom_Phase Schedule'!$E$58)*IF(MOD(DATEDIF($K$5,AY$5,"m"),IF($D23="monthly",1,IF($D23="Quarterly",3,6)))=0,-$C23,0)</f>
        <v>0</v>
      </c>
      <c r="AZ23" s="69">
        <f ca="1">(AZ$5&lt;'Accom_Phase Schedule'!$E$58)*IF(MOD(DATEDIF($K$5,AZ$5,"m"),IF($D23="monthly",1,IF($D23="Quarterly",3,6)))=0,-$C23,0)</f>
        <v>0</v>
      </c>
      <c r="BA23" s="69">
        <f ca="1">(BA$5&lt;'Accom_Phase Schedule'!$E$58)*IF(MOD(DATEDIF($K$5,BA$5,"m"),IF($D23="monthly",1,IF($D23="Quarterly",3,6)))=0,-$C23,0)</f>
        <v>0</v>
      </c>
      <c r="BB23" s="69">
        <f ca="1">(BB$5&lt;'Accom_Phase Schedule'!$E$58)*IF(MOD(DATEDIF($K$5,BB$5,"m"),IF($D23="monthly",1,IF($D23="Quarterly",3,6)))=0,-$C23,0)</f>
        <v>0</v>
      </c>
      <c r="BC23" s="69">
        <f ca="1">(BC$5&lt;'Accom_Phase Schedule'!$E$58)*IF(MOD(DATEDIF($K$5,BC$5,"m"),IF($D23="monthly",1,IF($D23="Quarterly",3,6)))=0,-$C23,0)</f>
        <v>0</v>
      </c>
    </row>
    <row r="24" spans="2:55" x14ac:dyDescent="0.25">
      <c r="B24" s="7" t="s">
        <v>101</v>
      </c>
      <c r="C24" s="8">
        <v>5000</v>
      </c>
      <c r="D24" s="8" t="s">
        <v>9</v>
      </c>
      <c r="E24" s="11">
        <f t="shared" ca="1" si="5"/>
        <v>40000</v>
      </c>
      <c r="H24" s="1" t="str">
        <f t="shared" si="6"/>
        <v>Other</v>
      </c>
      <c r="I24" s="3">
        <f t="shared" ca="1" si="7"/>
        <v>-40000</v>
      </c>
      <c r="K24" s="1">
        <f ca="1">(K$5&lt;'Accom_Phase Schedule'!$E$58)*IF(MOD(DATEDIF($K$5,K$5,"m"),IF($D24="monthly",1,IF($D24="Quarterly",3,6)))=0,-$C24,0)</f>
        <v>-5000</v>
      </c>
      <c r="L24" s="1">
        <f ca="1">(L$5&lt;'Accom_Phase Schedule'!$E$58)*IF(MOD(DATEDIF($K$5,L$5,"m"),IF($D24="monthly",1,IF($D24="Quarterly",3,6)))=0,-$C24,0)</f>
        <v>0</v>
      </c>
      <c r="M24" s="1">
        <f ca="1">(M$5&lt;'Accom_Phase Schedule'!$E$58)*IF(MOD(DATEDIF($K$5,M$5,"m"),IF($D24="monthly",1,IF($D24="Quarterly",3,6)))=0,-$C24,0)</f>
        <v>0</v>
      </c>
      <c r="N24" s="1">
        <f ca="1">(N$5&lt;'Accom_Phase Schedule'!$E$58)*IF(MOD(DATEDIF($K$5,N$5,"m"),IF($D24="monthly",1,IF($D24="Quarterly",3,6)))=0,-$C24,0)</f>
        <v>-5000</v>
      </c>
      <c r="O24" s="1">
        <f ca="1">(O$5&lt;'Accom_Phase Schedule'!$E$58)*IF(MOD(DATEDIF($K$5,O$5,"m"),IF($D24="monthly",1,IF($D24="Quarterly",3,6)))=0,-$C24,0)</f>
        <v>0</v>
      </c>
      <c r="P24" s="1">
        <f ca="1">(P$5&lt;'Accom_Phase Schedule'!$E$58)*IF(MOD(DATEDIF($K$5,P$5,"m"),IF($D24="monthly",1,IF($D24="Quarterly",3,6)))=0,-$C24,0)</f>
        <v>0</v>
      </c>
      <c r="Q24" s="1">
        <f ca="1">(Q$5&lt;'Accom_Phase Schedule'!$E$58)*IF(MOD(DATEDIF($K$5,Q$5,"m"),IF($D24="monthly",1,IF($D24="Quarterly",3,6)))=0,-$C24,0)</f>
        <v>-5000</v>
      </c>
      <c r="R24" s="1">
        <f ca="1">(R$5&lt;'Accom_Phase Schedule'!$E$58)*IF(MOD(DATEDIF($K$5,R$5,"m"),IF($D24="monthly",1,IF($D24="Quarterly",3,6)))=0,-$C24,0)</f>
        <v>0</v>
      </c>
      <c r="S24" s="1">
        <f ca="1">(S$5&lt;'Accom_Phase Schedule'!$E$58)*IF(MOD(DATEDIF($K$5,S$5,"m"),IF($D24="monthly",1,IF($D24="Quarterly",3,6)))=0,-$C24,0)</f>
        <v>0</v>
      </c>
      <c r="T24" s="1">
        <f ca="1">(T$5&lt;'Accom_Phase Schedule'!$E$58)*IF(MOD(DATEDIF($K$5,T$5,"m"),IF($D24="monthly",1,IF($D24="Quarterly",3,6)))=0,-$C24,0)</f>
        <v>-5000</v>
      </c>
      <c r="U24" s="1">
        <f ca="1">(U$5&lt;'Accom_Phase Schedule'!$E$58)*IF(MOD(DATEDIF($K$5,U$5,"m"),IF($D24="monthly",1,IF($D24="Quarterly",3,6)))=0,-$C24,0)</f>
        <v>0</v>
      </c>
      <c r="V24" s="1">
        <f ca="1">(V$5&lt;'Accom_Phase Schedule'!$E$58)*IF(MOD(DATEDIF($K$5,V$5,"m"),IF($D24="monthly",1,IF($D24="Quarterly",3,6)))=0,-$C24,0)</f>
        <v>0</v>
      </c>
      <c r="W24" s="1">
        <f ca="1">(W$5&lt;'Accom_Phase Schedule'!$E$58)*IF(MOD(DATEDIF($K$5,W$5,"m"),IF($D24="monthly",1,IF($D24="Quarterly",3,6)))=0,-$C24,0)</f>
        <v>-5000</v>
      </c>
      <c r="X24" s="1">
        <f ca="1">(X$5&lt;'Accom_Phase Schedule'!$E$58)*IF(MOD(DATEDIF($K$5,X$5,"m"),IF($D24="monthly",1,IF($D24="Quarterly",3,6)))=0,-$C24,0)</f>
        <v>0</v>
      </c>
      <c r="Y24" s="1">
        <f ca="1">(Y$5&lt;'Accom_Phase Schedule'!$E$58)*IF(MOD(DATEDIF($K$5,Y$5,"m"),IF($D24="monthly",1,IF($D24="Quarterly",3,6)))=0,-$C24,0)</f>
        <v>0</v>
      </c>
      <c r="Z24" s="1">
        <f ca="1">(Z$5&lt;'Accom_Phase Schedule'!$E$58)*IF(MOD(DATEDIF($K$5,Z$5,"m"),IF($D24="monthly",1,IF($D24="Quarterly",3,6)))=0,-$C24,0)</f>
        <v>-5000</v>
      </c>
      <c r="AA24" s="1">
        <f ca="1">(AA$5&lt;'Accom_Phase Schedule'!$E$58)*IF(MOD(DATEDIF($K$5,AA$5,"m"),IF($D24="monthly",1,IF($D24="Quarterly",3,6)))=0,-$C24,0)</f>
        <v>0</v>
      </c>
      <c r="AB24" s="1">
        <f ca="1">(AB$5&lt;'Accom_Phase Schedule'!$E$58)*IF(MOD(DATEDIF($K$5,AB$5,"m"),IF($D24="monthly",1,IF($D24="Quarterly",3,6)))=0,-$C24,0)</f>
        <v>0</v>
      </c>
      <c r="AC24" s="1">
        <f ca="1">(AC$5&lt;'Accom_Phase Schedule'!$E$58)*IF(MOD(DATEDIF($K$5,AC$5,"m"),IF($D24="monthly",1,IF($D24="Quarterly",3,6)))=0,-$C24,0)</f>
        <v>-5000</v>
      </c>
      <c r="AD24" s="1">
        <f ca="1">(AD$5&lt;'Accom_Phase Schedule'!$E$58)*IF(MOD(DATEDIF($K$5,AD$5,"m"),IF($D24="monthly",1,IF($D24="Quarterly",3,6)))=0,-$C24,0)</f>
        <v>0</v>
      </c>
      <c r="AE24" s="1">
        <f ca="1">(AE$5&lt;'Accom_Phase Schedule'!$E$58)*IF(MOD(DATEDIF($K$5,AE$5,"m"),IF($D24="monthly",1,IF($D24="Quarterly",3,6)))=0,-$C24,0)</f>
        <v>0</v>
      </c>
      <c r="AF24" s="1">
        <f ca="1">(AF$5&lt;'Accom_Phase Schedule'!$E$58)*IF(MOD(DATEDIF($K$5,AF$5,"m"),IF($D24="monthly",1,IF($D24="Quarterly",3,6)))=0,-$C24,0)</f>
        <v>-5000</v>
      </c>
      <c r="AG24" s="1">
        <f ca="1">(AG$5&lt;'Accom_Phase Schedule'!$E$58)*IF(MOD(DATEDIF($K$5,AG$5,"m"),IF($D24="monthly",1,IF($D24="Quarterly",3,6)))=0,-$C24,0)</f>
        <v>0</v>
      </c>
      <c r="AH24" s="1">
        <f ca="1">(AH$5&lt;'Accom_Phase Schedule'!$E$58)*IF(MOD(DATEDIF($K$5,AH$5,"m"),IF($D24="monthly",1,IF($D24="Quarterly",3,6)))=0,-$C24,0)</f>
        <v>0</v>
      </c>
      <c r="AI24" s="1">
        <f ca="1">(AI$5&lt;'Accom_Phase Schedule'!$E$58)*IF(MOD(DATEDIF($K$5,AI$5,"m"),IF($D24="monthly",1,IF($D24="Quarterly",3,6)))=0,-$C24,0)</f>
        <v>0</v>
      </c>
      <c r="AJ24" s="1">
        <f ca="1">(AJ$5&lt;'Accom_Phase Schedule'!$E$58)*IF(MOD(DATEDIF($K$5,AJ$5,"m"),IF($D24="monthly",1,IF($D24="Quarterly",3,6)))=0,-$C24,0)</f>
        <v>0</v>
      </c>
      <c r="AK24" s="1">
        <f ca="1">(AK$5&lt;'Accom_Phase Schedule'!$E$58)*IF(MOD(DATEDIF($K$5,AK$5,"m"),IF($D24="monthly",1,IF($D24="Quarterly",3,6)))=0,-$C24,0)</f>
        <v>0</v>
      </c>
      <c r="AL24" s="1">
        <f ca="1">(AL$5&lt;'Accom_Phase Schedule'!$E$58)*IF(MOD(DATEDIF($K$5,AL$5,"m"),IF($D24="monthly",1,IF($D24="Quarterly",3,6)))=0,-$C24,0)</f>
        <v>0</v>
      </c>
      <c r="AM24" s="1">
        <f ca="1">(AM$5&lt;'Accom_Phase Schedule'!$E$58)*IF(MOD(DATEDIF($K$5,AM$5,"m"),IF($D24="monthly",1,IF($D24="Quarterly",3,6)))=0,-$C24,0)</f>
        <v>0</v>
      </c>
      <c r="AN24" s="1">
        <f ca="1">(AN$5&lt;'Accom_Phase Schedule'!$E$58)*IF(MOD(DATEDIF($K$5,AN$5,"m"),IF($D24="monthly",1,IF($D24="Quarterly",3,6)))=0,-$C24,0)</f>
        <v>0</v>
      </c>
      <c r="AO24" s="1">
        <f ca="1">(AO$5&lt;'Accom_Phase Schedule'!$E$58)*IF(MOD(DATEDIF($K$5,AO$5,"m"),IF($D24="monthly",1,IF($D24="Quarterly",3,6)))=0,-$C24,0)</f>
        <v>0</v>
      </c>
      <c r="AP24" s="1">
        <f ca="1">(AP$5&lt;'Accom_Phase Schedule'!$E$58)*IF(MOD(DATEDIF($K$5,AP$5,"m"),IF($D24="monthly",1,IF($D24="Quarterly",3,6)))=0,-$C24,0)</f>
        <v>0</v>
      </c>
      <c r="AQ24" s="1">
        <f ca="1">(AQ$5&lt;'Accom_Phase Schedule'!$E$58)*IF(MOD(DATEDIF($K$5,AQ$5,"m"),IF($D24="monthly",1,IF($D24="Quarterly",3,6)))=0,-$C24,0)</f>
        <v>0</v>
      </c>
      <c r="AR24" s="1">
        <f ca="1">(AR$5&lt;'Accom_Phase Schedule'!$E$58)*IF(MOD(DATEDIF($K$5,AR$5,"m"),IF($D24="monthly",1,IF($D24="Quarterly",3,6)))=0,-$C24,0)</f>
        <v>0</v>
      </c>
      <c r="AS24" s="1">
        <f ca="1">(AS$5&lt;'Accom_Phase Schedule'!$E$58)*IF(MOD(DATEDIF($K$5,AS$5,"m"),IF($D24="monthly",1,IF($D24="Quarterly",3,6)))=0,-$C24,0)</f>
        <v>0</v>
      </c>
      <c r="AT24" s="1">
        <f ca="1">(AT$5&lt;'Accom_Phase Schedule'!$E$58)*IF(MOD(DATEDIF($K$5,AT$5,"m"),IF($D24="monthly",1,IF($D24="Quarterly",3,6)))=0,-$C24,0)</f>
        <v>0</v>
      </c>
      <c r="AU24" s="1">
        <f ca="1">(AU$5&lt;'Accom_Phase Schedule'!$E$58)*IF(MOD(DATEDIF($K$5,AU$5,"m"),IF($D24="monthly",1,IF($D24="Quarterly",3,6)))=0,-$C24,0)</f>
        <v>0</v>
      </c>
      <c r="AV24" s="1">
        <f ca="1">(AV$5&lt;'Accom_Phase Schedule'!$E$58)*IF(MOD(DATEDIF($K$5,AV$5,"m"),IF($D24="monthly",1,IF($D24="Quarterly",3,6)))=0,-$C24,0)</f>
        <v>0</v>
      </c>
      <c r="AW24" s="1">
        <f ca="1">(AW$5&lt;'Accom_Phase Schedule'!$E$58)*IF(MOD(DATEDIF($K$5,AW$5,"m"),IF($D24="monthly",1,IF($D24="Quarterly",3,6)))=0,-$C24,0)</f>
        <v>0</v>
      </c>
      <c r="AX24" s="1">
        <f ca="1">(AX$5&lt;'Accom_Phase Schedule'!$E$58)*IF(MOD(DATEDIF($K$5,AX$5,"m"),IF($D24="monthly",1,IF($D24="Quarterly",3,6)))=0,-$C24,0)</f>
        <v>0</v>
      </c>
      <c r="AY24" s="1">
        <f ca="1">(AY$5&lt;'Accom_Phase Schedule'!$E$58)*IF(MOD(DATEDIF($K$5,AY$5,"m"),IF($D24="monthly",1,IF($D24="Quarterly",3,6)))=0,-$C24,0)</f>
        <v>0</v>
      </c>
      <c r="AZ24" s="1">
        <f ca="1">(AZ$5&lt;'Accom_Phase Schedule'!$E$58)*IF(MOD(DATEDIF($K$5,AZ$5,"m"),IF($D24="monthly",1,IF($D24="Quarterly",3,6)))=0,-$C24,0)</f>
        <v>0</v>
      </c>
      <c r="BA24" s="1">
        <f ca="1">(BA$5&lt;'Accom_Phase Schedule'!$E$58)*IF(MOD(DATEDIF($K$5,BA$5,"m"),IF($D24="monthly",1,IF($D24="Quarterly",3,6)))=0,-$C24,0)</f>
        <v>0</v>
      </c>
      <c r="BB24" s="1">
        <f ca="1">(BB$5&lt;'Accom_Phase Schedule'!$E$58)*IF(MOD(DATEDIF($K$5,BB$5,"m"),IF($D24="monthly",1,IF($D24="Quarterly",3,6)))=0,-$C24,0)</f>
        <v>0</v>
      </c>
      <c r="BC24" s="1">
        <f ca="1">(BC$5&lt;'Accom_Phase Schedule'!$E$58)*IF(MOD(DATEDIF($K$5,BC$5,"m"),IF($D24="monthly",1,IF($D24="Quarterly",3,6)))=0,-$C24,0)</f>
        <v>0</v>
      </c>
    </row>
    <row r="25" spans="2:55" x14ac:dyDescent="0.25">
      <c r="B25" s="7"/>
      <c r="C25" s="7"/>
      <c r="D25" s="8"/>
      <c r="E25" s="7"/>
      <c r="H25" s="1">
        <f t="shared" si="6"/>
        <v>0</v>
      </c>
      <c r="I25" s="3">
        <f ca="1">SUM(K25:BC25)</f>
        <v>0</v>
      </c>
      <c r="K25" s="1">
        <f ca="1">(K$5&lt;'Accom_Phase Schedule'!$E$58)*IF(MOD(DATEDIF($K$5,K$5,"m"),IF($D25="monthly",1,IF($D25="Quarterly",3,6)))=0,-$C25,0)</f>
        <v>0</v>
      </c>
      <c r="L25" s="1">
        <f ca="1">(L$5&lt;'Accom_Phase Schedule'!$E$58)*IF(MOD(DATEDIF($K$5,L$5,"m"),IF($D25="monthly",1,IF($D25="Quarterly",3,6)))=0,-$C25,0)</f>
        <v>0</v>
      </c>
      <c r="M25" s="1">
        <f ca="1">(M$5&lt;'Accom_Phase Schedule'!$E$58)*IF(MOD(DATEDIF($K$5,M$5,"m"),IF($D25="monthly",1,IF($D25="Quarterly",3,6)))=0,-$C25,0)</f>
        <v>0</v>
      </c>
      <c r="N25" s="1">
        <f ca="1">(N$5&lt;'Accom_Phase Schedule'!$E$58)*IF(MOD(DATEDIF($K$5,N$5,"m"),IF($D25="monthly",1,IF($D25="Quarterly",3,6)))=0,-$C25,0)</f>
        <v>0</v>
      </c>
      <c r="O25" s="1">
        <f ca="1">(O$5&lt;'Accom_Phase Schedule'!$E$58)*IF(MOD(DATEDIF($K$5,O$5,"m"),IF($D25="monthly",1,IF($D25="Quarterly",3,6)))=0,-$C25,0)</f>
        <v>0</v>
      </c>
      <c r="P25" s="1">
        <f ca="1">(P$5&lt;'Accom_Phase Schedule'!$E$58)*IF(MOD(DATEDIF($K$5,P$5,"m"),IF($D25="monthly",1,IF($D25="Quarterly",3,6)))=0,-$C25,0)</f>
        <v>0</v>
      </c>
      <c r="Q25" s="1">
        <f ca="1">(Q$5&lt;'Accom_Phase Schedule'!$E$58)*IF(MOD(DATEDIF($K$5,Q$5,"m"),IF($D25="monthly",1,IF($D25="Quarterly",3,6)))=0,-$C25,0)</f>
        <v>0</v>
      </c>
      <c r="R25" s="1">
        <f ca="1">(R$5&lt;'Accom_Phase Schedule'!$E$58)*IF(MOD(DATEDIF($K$5,R$5,"m"),IF($D25="monthly",1,IF($D25="Quarterly",3,6)))=0,-$C25,0)</f>
        <v>0</v>
      </c>
      <c r="S25" s="1">
        <f ca="1">(S$5&lt;'Accom_Phase Schedule'!$E$58)*IF(MOD(DATEDIF($K$5,S$5,"m"),IF($D25="monthly",1,IF($D25="Quarterly",3,6)))=0,-$C25,0)</f>
        <v>0</v>
      </c>
      <c r="T25" s="1">
        <f ca="1">(T$5&lt;'Accom_Phase Schedule'!$E$58)*IF(MOD(DATEDIF($K$5,T$5,"m"),IF($D25="monthly",1,IF($D25="Quarterly",3,6)))=0,-$C25,0)</f>
        <v>0</v>
      </c>
      <c r="U25" s="1">
        <f ca="1">(U$5&lt;'Accom_Phase Schedule'!$E$58)*IF(MOD(DATEDIF($K$5,U$5,"m"),IF($D25="monthly",1,IF($D25="Quarterly",3,6)))=0,-$C25,0)</f>
        <v>0</v>
      </c>
      <c r="V25" s="1">
        <f ca="1">(V$5&lt;'Accom_Phase Schedule'!$E$58)*IF(MOD(DATEDIF($K$5,V$5,"m"),IF($D25="monthly",1,IF($D25="Quarterly",3,6)))=0,-$C25,0)</f>
        <v>0</v>
      </c>
      <c r="W25" s="1">
        <f ca="1">(W$5&lt;'Accom_Phase Schedule'!$E$58)*IF(MOD(DATEDIF($K$5,W$5,"m"),IF($D25="monthly",1,IF($D25="Quarterly",3,6)))=0,-$C25,0)</f>
        <v>0</v>
      </c>
      <c r="X25" s="1">
        <f ca="1">(X$5&lt;'Accom_Phase Schedule'!$E$58)*IF(MOD(DATEDIF($K$5,X$5,"m"),IF($D25="monthly",1,IF($D25="Quarterly",3,6)))=0,-$C25,0)</f>
        <v>0</v>
      </c>
      <c r="Y25" s="1">
        <f ca="1">(Y$5&lt;'Accom_Phase Schedule'!$E$58)*IF(MOD(DATEDIF($K$5,Y$5,"m"),IF($D25="monthly",1,IF($D25="Quarterly",3,6)))=0,-$C25,0)</f>
        <v>0</v>
      </c>
      <c r="Z25" s="1">
        <f ca="1">(Z$5&lt;'Accom_Phase Schedule'!$E$58)*IF(MOD(DATEDIF($K$5,Z$5,"m"),IF($D25="monthly",1,IF($D25="Quarterly",3,6)))=0,-$C25,0)</f>
        <v>0</v>
      </c>
      <c r="AA25" s="1">
        <f ca="1">(AA$5&lt;'Accom_Phase Schedule'!$E$58)*IF(MOD(DATEDIF($K$5,AA$5,"m"),IF($D25="monthly",1,IF($D25="Quarterly",3,6)))=0,-$C25,0)</f>
        <v>0</v>
      </c>
      <c r="AB25" s="1">
        <f ca="1">(AB$5&lt;'Accom_Phase Schedule'!$E$58)*IF(MOD(DATEDIF($K$5,AB$5,"m"),IF($D25="monthly",1,IF($D25="Quarterly",3,6)))=0,-$C25,0)</f>
        <v>0</v>
      </c>
      <c r="AC25" s="1">
        <f ca="1">(AC$5&lt;'Accom_Phase Schedule'!$E$58)*IF(MOD(DATEDIF($K$5,AC$5,"m"),IF($D25="monthly",1,IF($D25="Quarterly",3,6)))=0,-$C25,0)</f>
        <v>0</v>
      </c>
      <c r="AD25" s="1">
        <f ca="1">(AD$5&lt;'Accom_Phase Schedule'!$E$58)*IF(MOD(DATEDIF($K$5,AD$5,"m"),IF($D25="monthly",1,IF($D25="Quarterly",3,6)))=0,-$C25,0)</f>
        <v>0</v>
      </c>
      <c r="AE25" s="1">
        <f ca="1">(AE$5&lt;'Accom_Phase Schedule'!$E$58)*IF(MOD(DATEDIF($K$5,AE$5,"m"),IF($D25="monthly",1,IF($D25="Quarterly",3,6)))=0,-$C25,0)</f>
        <v>0</v>
      </c>
      <c r="AF25" s="1">
        <f ca="1">(AF$5&lt;'Accom_Phase Schedule'!$E$58)*IF(MOD(DATEDIF($K$5,AF$5,"m"),IF($D25="monthly",1,IF($D25="Quarterly",3,6)))=0,-$C25,0)</f>
        <v>0</v>
      </c>
      <c r="AG25" s="1">
        <f ca="1">(AG$5&lt;'Accom_Phase Schedule'!$E$58)*IF(MOD(DATEDIF($K$5,AG$5,"m"),IF($D25="monthly",1,IF($D25="Quarterly",3,6)))=0,-$C25,0)</f>
        <v>0</v>
      </c>
      <c r="AH25" s="1">
        <f ca="1">(AH$5&lt;'Accom_Phase Schedule'!$E$58)*IF(MOD(DATEDIF($K$5,AH$5,"m"),IF($D25="monthly",1,IF($D25="Quarterly",3,6)))=0,-$C25,0)</f>
        <v>0</v>
      </c>
      <c r="AI25" s="1">
        <f ca="1">(AI$5&lt;'Accom_Phase Schedule'!$E$58)*IF(MOD(DATEDIF($K$5,AI$5,"m"),IF($D25="monthly",1,IF($D25="Quarterly",3,6)))=0,-$C25,0)</f>
        <v>0</v>
      </c>
      <c r="AJ25" s="1">
        <f ca="1">(AJ$5&lt;'Accom_Phase Schedule'!$E$58)*IF(MOD(DATEDIF($K$5,AJ$5,"m"),IF($D25="monthly",1,IF($D25="Quarterly",3,6)))=0,-$C25,0)</f>
        <v>0</v>
      </c>
      <c r="AK25" s="1">
        <f ca="1">(AK$5&lt;'Accom_Phase Schedule'!$E$58)*IF(MOD(DATEDIF($K$5,AK$5,"m"),IF($D25="monthly",1,IF($D25="Quarterly",3,6)))=0,-$C25,0)</f>
        <v>0</v>
      </c>
      <c r="AL25" s="1">
        <f ca="1">(AL$5&lt;'Accom_Phase Schedule'!$E$58)*IF(MOD(DATEDIF($K$5,AL$5,"m"),IF($D25="monthly",1,IF($D25="Quarterly",3,6)))=0,-$C25,0)</f>
        <v>0</v>
      </c>
      <c r="AM25" s="1">
        <f ca="1">(AM$5&lt;'Accom_Phase Schedule'!$E$58)*IF(MOD(DATEDIF($K$5,AM$5,"m"),IF($D25="monthly",1,IF($D25="Quarterly",3,6)))=0,-$C25,0)</f>
        <v>0</v>
      </c>
      <c r="AN25" s="1">
        <f ca="1">(AN$5&lt;'Accom_Phase Schedule'!$E$58)*IF(MOD(DATEDIF($K$5,AN$5,"m"),IF($D25="monthly",1,IF($D25="Quarterly",3,6)))=0,-$C25,0)</f>
        <v>0</v>
      </c>
      <c r="AO25" s="1">
        <f ca="1">(AO$5&lt;'Accom_Phase Schedule'!$E$58)*IF(MOD(DATEDIF($K$5,AO$5,"m"),IF($D25="monthly",1,IF($D25="Quarterly",3,6)))=0,-$C25,0)</f>
        <v>0</v>
      </c>
      <c r="AP25" s="1">
        <f ca="1">(AP$5&lt;'Accom_Phase Schedule'!$E$58)*IF(MOD(DATEDIF($K$5,AP$5,"m"),IF($D25="monthly",1,IF($D25="Quarterly",3,6)))=0,-$C25,0)</f>
        <v>0</v>
      </c>
      <c r="AQ25" s="1">
        <f ca="1">(AQ$5&lt;'Accom_Phase Schedule'!$E$58)*IF(MOD(DATEDIF($K$5,AQ$5,"m"),IF($D25="monthly",1,IF($D25="Quarterly",3,6)))=0,-$C25,0)</f>
        <v>0</v>
      </c>
      <c r="AR25" s="1">
        <f ca="1">(AR$5&lt;'Accom_Phase Schedule'!$E$58)*IF(MOD(DATEDIF($K$5,AR$5,"m"),IF($D25="monthly",1,IF($D25="Quarterly",3,6)))=0,-$C25,0)</f>
        <v>0</v>
      </c>
      <c r="AS25" s="1">
        <f ca="1">(AS$5&lt;'Accom_Phase Schedule'!$E$58)*IF(MOD(DATEDIF($K$5,AS$5,"m"),IF($D25="monthly",1,IF($D25="Quarterly",3,6)))=0,-$C25,0)</f>
        <v>0</v>
      </c>
      <c r="AT25" s="1">
        <f ca="1">(AT$5&lt;'Accom_Phase Schedule'!$E$58)*IF(MOD(DATEDIF($K$5,AT$5,"m"),IF($D25="monthly",1,IF($D25="Quarterly",3,6)))=0,-$C25,0)</f>
        <v>0</v>
      </c>
      <c r="AU25" s="1">
        <f ca="1">(AU$5&lt;'Accom_Phase Schedule'!$E$58)*IF(MOD(DATEDIF($K$5,AU$5,"m"),IF($D25="monthly",1,IF($D25="Quarterly",3,6)))=0,-$C25,0)</f>
        <v>0</v>
      </c>
      <c r="AV25" s="1">
        <f ca="1">(AV$5&lt;'Accom_Phase Schedule'!$E$58)*IF(MOD(DATEDIF($K$5,AV$5,"m"),IF($D25="monthly",1,IF($D25="Quarterly",3,6)))=0,-$C25,0)</f>
        <v>0</v>
      </c>
      <c r="AW25" s="1">
        <f ca="1">(AW$5&lt;'Accom_Phase Schedule'!$E$58)*IF(MOD(DATEDIF($K$5,AW$5,"m"),IF($D25="monthly",1,IF($D25="Quarterly",3,6)))=0,-$C25,0)</f>
        <v>0</v>
      </c>
      <c r="AX25" s="1">
        <f ca="1">(AX$5&lt;'Accom_Phase Schedule'!$E$58)*IF(MOD(DATEDIF($K$5,AX$5,"m"),IF($D25="monthly",1,IF($D25="Quarterly",3,6)))=0,-$C25,0)</f>
        <v>0</v>
      </c>
      <c r="AY25" s="1">
        <f ca="1">(AY$5&lt;'Accom_Phase Schedule'!$E$58)*IF(MOD(DATEDIF($K$5,AY$5,"m"),IF($D25="monthly",1,IF($D25="Quarterly",3,6)))=0,-$C25,0)</f>
        <v>0</v>
      </c>
      <c r="AZ25" s="1">
        <f ca="1">(AZ$5&lt;'Accom_Phase Schedule'!$E$58)*IF(MOD(DATEDIF($K$5,AZ$5,"m"),IF($D25="monthly",1,IF($D25="Quarterly",3,6)))=0,-$C25,0)</f>
        <v>0</v>
      </c>
      <c r="BA25" s="1">
        <f ca="1">(BA$5&lt;'Accom_Phase Schedule'!$E$58)*IF(MOD(DATEDIF($K$5,BA$5,"m"),IF($D25="monthly",1,IF($D25="Quarterly",3,6)))=0,-$C25,0)</f>
        <v>0</v>
      </c>
      <c r="BB25" s="1">
        <f ca="1">(BB$5&lt;'Accom_Phase Schedule'!$E$58)*IF(MOD(DATEDIF($K$5,BB$5,"m"),IF($D25="monthly",1,IF($D25="Quarterly",3,6)))=0,-$C25,0)</f>
        <v>0</v>
      </c>
      <c r="BC25" s="1">
        <f ca="1">(BC$5&lt;'Accom_Phase Schedule'!$E$58)*IF(MOD(DATEDIF($K$5,BC$5,"m"),IF($D25="monthly",1,IF($D25="Quarterly",3,6)))=0,-$C25,0)</f>
        <v>0</v>
      </c>
    </row>
    <row r="26" spans="2:55" x14ac:dyDescent="0.25">
      <c r="B26" s="10" t="s">
        <v>12</v>
      </c>
      <c r="C26" s="10"/>
      <c r="D26" s="10"/>
      <c r="E26" s="10">
        <f ca="1">SUM(E21:E25)</f>
        <v>102000</v>
      </c>
      <c r="H26" s="10" t="s">
        <v>12</v>
      </c>
      <c r="I26" s="10">
        <f ca="1">SUM(I21:I25)</f>
        <v>-102000</v>
      </c>
      <c r="J26" s="10"/>
      <c r="K26" s="10">
        <f ca="1">SUM(K21:K25)</f>
        <v>-13000</v>
      </c>
      <c r="L26" s="10">
        <f t="shared" ref="L26:BC26" ca="1" si="8">SUM(L21:L25)</f>
        <v>-500</v>
      </c>
      <c r="M26" s="10">
        <f t="shared" ca="1" si="8"/>
        <v>-500</v>
      </c>
      <c r="N26" s="10">
        <f t="shared" ca="1" si="8"/>
        <v>-10500</v>
      </c>
      <c r="O26" s="10">
        <f t="shared" ca="1" si="8"/>
        <v>-500</v>
      </c>
      <c r="P26" s="10">
        <f t="shared" ca="1" si="8"/>
        <v>-500</v>
      </c>
      <c r="Q26" s="10">
        <f t="shared" ca="1" si="8"/>
        <v>-13000</v>
      </c>
      <c r="R26" s="10">
        <f t="shared" ca="1" si="8"/>
        <v>-500</v>
      </c>
      <c r="S26" s="10">
        <f t="shared" ca="1" si="8"/>
        <v>-500</v>
      </c>
      <c r="T26" s="10">
        <f t="shared" ca="1" si="8"/>
        <v>-10500</v>
      </c>
      <c r="U26" s="10">
        <f t="shared" ca="1" si="8"/>
        <v>-500</v>
      </c>
      <c r="V26" s="10">
        <f t="shared" ca="1" si="8"/>
        <v>-500</v>
      </c>
      <c r="W26" s="10">
        <f t="shared" ca="1" si="8"/>
        <v>-13000</v>
      </c>
      <c r="X26" s="10">
        <f t="shared" ca="1" si="8"/>
        <v>-500</v>
      </c>
      <c r="Y26" s="10">
        <f t="shared" ca="1" si="8"/>
        <v>-500</v>
      </c>
      <c r="Z26" s="10">
        <f t="shared" ca="1" si="8"/>
        <v>-10500</v>
      </c>
      <c r="AA26" s="10">
        <f t="shared" ca="1" si="8"/>
        <v>-500</v>
      </c>
      <c r="AB26" s="10">
        <f t="shared" ca="1" si="8"/>
        <v>-500</v>
      </c>
      <c r="AC26" s="10">
        <f t="shared" ca="1" si="8"/>
        <v>-13000</v>
      </c>
      <c r="AD26" s="10">
        <f t="shared" ca="1" si="8"/>
        <v>-500</v>
      </c>
      <c r="AE26" s="10">
        <f t="shared" ca="1" si="8"/>
        <v>-500</v>
      </c>
      <c r="AF26" s="10">
        <f t="shared" ca="1" si="8"/>
        <v>-10500</v>
      </c>
      <c r="AG26" s="10">
        <f t="shared" ca="1" si="8"/>
        <v>-500</v>
      </c>
      <c r="AH26" s="10">
        <f t="shared" ca="1" si="8"/>
        <v>-500</v>
      </c>
      <c r="AI26" s="10">
        <f t="shared" ca="1" si="8"/>
        <v>0</v>
      </c>
      <c r="AJ26" s="10">
        <f t="shared" ca="1" si="8"/>
        <v>0</v>
      </c>
      <c r="AK26" s="10">
        <f t="shared" ca="1" si="8"/>
        <v>0</v>
      </c>
      <c r="AL26" s="10">
        <f t="shared" ca="1" si="8"/>
        <v>0</v>
      </c>
      <c r="AM26" s="10">
        <f t="shared" ca="1" si="8"/>
        <v>0</v>
      </c>
      <c r="AN26" s="10">
        <f t="shared" ca="1" si="8"/>
        <v>0</v>
      </c>
      <c r="AO26" s="10">
        <f t="shared" ca="1" si="8"/>
        <v>0</v>
      </c>
      <c r="AP26" s="10">
        <f t="shared" ca="1" si="8"/>
        <v>0</v>
      </c>
      <c r="AQ26" s="10">
        <f t="shared" ca="1" si="8"/>
        <v>0</v>
      </c>
      <c r="AR26" s="10">
        <f t="shared" ca="1" si="8"/>
        <v>0</v>
      </c>
      <c r="AS26" s="10">
        <f t="shared" ca="1" si="8"/>
        <v>0</v>
      </c>
      <c r="AT26" s="10">
        <f t="shared" ca="1" si="8"/>
        <v>0</v>
      </c>
      <c r="AU26" s="10">
        <f t="shared" ca="1" si="8"/>
        <v>0</v>
      </c>
      <c r="AV26" s="10">
        <f t="shared" ca="1" si="8"/>
        <v>0</v>
      </c>
      <c r="AW26" s="10">
        <f t="shared" ca="1" si="8"/>
        <v>0</v>
      </c>
      <c r="AX26" s="10">
        <f t="shared" ca="1" si="8"/>
        <v>0</v>
      </c>
      <c r="AY26" s="10">
        <f t="shared" ca="1" si="8"/>
        <v>0</v>
      </c>
      <c r="AZ26" s="10">
        <f t="shared" ca="1" si="8"/>
        <v>0</v>
      </c>
      <c r="BA26" s="10">
        <f t="shared" ca="1" si="8"/>
        <v>0</v>
      </c>
      <c r="BB26" s="10">
        <f t="shared" ca="1" si="8"/>
        <v>0</v>
      </c>
      <c r="BC26" s="10">
        <f t="shared" ca="1" si="8"/>
        <v>0</v>
      </c>
    </row>
    <row r="28" spans="2:55" ht="15.75" x14ac:dyDescent="0.25">
      <c r="B28" s="17" t="s">
        <v>13</v>
      </c>
      <c r="C28" s="17"/>
      <c r="D28" s="17"/>
      <c r="E28" s="17"/>
      <c r="F28" s="40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</row>
    <row r="30" spans="2:55" x14ac:dyDescent="0.25">
      <c r="B30" s="10" t="s">
        <v>0</v>
      </c>
      <c r="C30" s="10" t="s">
        <v>1</v>
      </c>
      <c r="D30" s="10" t="s">
        <v>2</v>
      </c>
      <c r="E30" s="13" t="s">
        <v>3</v>
      </c>
    </row>
    <row r="31" spans="2:55" x14ac:dyDescent="0.25">
      <c r="B31" s="7" t="s">
        <v>14</v>
      </c>
      <c r="C31" s="9">
        <v>0.01</v>
      </c>
      <c r="D31" s="7" t="s">
        <v>25</v>
      </c>
      <c r="E31" s="7">
        <f>C31*$E$69</f>
        <v>955000</v>
      </c>
      <c r="H31" s="69" t="str">
        <f>B31</f>
        <v>Architecture</v>
      </c>
      <c r="I31" s="70">
        <f>SUM(K31:BC31)</f>
        <v>-955000</v>
      </c>
      <c r="J31" s="69"/>
      <c r="K31" s="69">
        <f>(K$5&lt;'Accom_Phase Schedule'!$C$58)*-$E31/DATEDIF($K$5,'Accom_Phase Schedule'!$C$58,"m")</f>
        <v>-191000</v>
      </c>
      <c r="L31" s="69">
        <f>(L$5&lt;'Accom_Phase Schedule'!$C$58)*-$E31/DATEDIF($K$5,'Accom_Phase Schedule'!$C$58,"m")</f>
        <v>-191000</v>
      </c>
      <c r="M31" s="69">
        <f>(M$5&lt;'Accom_Phase Schedule'!$C$58)*-$E31/DATEDIF($K$5,'Accom_Phase Schedule'!$C$58,"m")</f>
        <v>-191000</v>
      </c>
      <c r="N31" s="69">
        <f>(N$5&lt;'Accom_Phase Schedule'!$C$58)*-$E31/DATEDIF($K$5,'Accom_Phase Schedule'!$C$58,"m")</f>
        <v>-191000</v>
      </c>
      <c r="O31" s="69">
        <f>(O$5&lt;'Accom_Phase Schedule'!$C$58)*-$E31/DATEDIF($K$5,'Accom_Phase Schedule'!$C$58,"m")</f>
        <v>-191000</v>
      </c>
      <c r="P31" s="69">
        <f>(P$5&lt;'Accom_Phase Schedule'!$C$58)*-$E31/DATEDIF($L$5,'Accom_Phase Schedule'!$C$58,"m")</f>
        <v>0</v>
      </c>
      <c r="Q31" s="69">
        <f>(Q$5&lt;'Accom_Phase Schedule'!$C$58)*-$E31/DATEDIF($L$5,'Accom_Phase Schedule'!$C$58,"m")</f>
        <v>0</v>
      </c>
      <c r="R31" s="69">
        <f>(R$5&lt;'Accom_Phase Schedule'!$C$58)*-$E31/DATEDIF($L$5,'Accom_Phase Schedule'!$C$58,"m")</f>
        <v>0</v>
      </c>
      <c r="S31" s="69">
        <f>(S$5&lt;'Accom_Phase Schedule'!$C$58)*-$E31/DATEDIF($L$5,'Accom_Phase Schedule'!$C$58,"m")</f>
        <v>0</v>
      </c>
      <c r="T31" s="69">
        <f>(T$5&lt;'Accom_Phase Schedule'!$C$58)*-$E31/DATEDIF($L$5,'Accom_Phase Schedule'!$C$58,"m")</f>
        <v>0</v>
      </c>
      <c r="U31" s="69">
        <f>(U$5&lt;'Accom_Phase Schedule'!$C$58)*-$E31/DATEDIF($L$5,'Accom_Phase Schedule'!$C$58,"m")</f>
        <v>0</v>
      </c>
      <c r="V31" s="69">
        <f>(V$5&lt;'Accom_Phase Schedule'!$C$58)*-$E31/DATEDIF($L$5,'Accom_Phase Schedule'!$C$58,"m")</f>
        <v>0</v>
      </c>
      <c r="W31" s="69">
        <f>(W$5&lt;'Accom_Phase Schedule'!$C$58)*-$E31/DATEDIF($L$5,'Accom_Phase Schedule'!$C$58,"m")</f>
        <v>0</v>
      </c>
      <c r="X31" s="69">
        <f>(X$5&lt;'Accom_Phase Schedule'!$C$58)*-$E31/DATEDIF($L$5,'Accom_Phase Schedule'!$C$58,"m")</f>
        <v>0</v>
      </c>
      <c r="Y31" s="69">
        <f>(Y$5&lt;'Accom_Phase Schedule'!$C$58)*-$E31/DATEDIF($L$5,'Accom_Phase Schedule'!$C$58,"m")</f>
        <v>0</v>
      </c>
      <c r="Z31" s="69">
        <f>(Z$5&lt;'Accom_Phase Schedule'!$C$58)*-$E31/DATEDIF($L$5,'Accom_Phase Schedule'!$C$58,"m")</f>
        <v>0</v>
      </c>
      <c r="AA31" s="69">
        <f>(AA$5&lt;'Accom_Phase Schedule'!$C$58)*-$E31/DATEDIF($L$5,'Accom_Phase Schedule'!$C$58,"m")</f>
        <v>0</v>
      </c>
      <c r="AB31" s="69">
        <f>(AB$5&lt;'Accom_Phase Schedule'!$C$58)*-$E31/DATEDIF($L$5,'Accom_Phase Schedule'!$C$58,"m")</f>
        <v>0</v>
      </c>
      <c r="AC31" s="69">
        <f>(AC$5&lt;'Accom_Phase Schedule'!$C$58)*-$E31/DATEDIF($L$5,'Accom_Phase Schedule'!$C$58,"m")</f>
        <v>0</v>
      </c>
      <c r="AD31" s="69">
        <f>(AD$5&lt;'Accom_Phase Schedule'!$C$58)*-$E31/DATEDIF($L$5,'Accom_Phase Schedule'!$C$58,"m")</f>
        <v>0</v>
      </c>
      <c r="AE31" s="69">
        <f>(AE$5&lt;'Accom_Phase Schedule'!$C$58)*-$E31/DATEDIF($L$5,'Accom_Phase Schedule'!$C$58,"m")</f>
        <v>0</v>
      </c>
      <c r="AF31" s="69">
        <f>(AF$5&lt;'Accom_Phase Schedule'!$C$58)*-$E31/DATEDIF($L$5,'Accom_Phase Schedule'!$C$58,"m")</f>
        <v>0</v>
      </c>
      <c r="AG31" s="69">
        <f>(AG$5&lt;'Accom_Phase Schedule'!$C$58)*-$E31/DATEDIF($L$5,'Accom_Phase Schedule'!$C$58,"m")</f>
        <v>0</v>
      </c>
      <c r="AH31" s="69">
        <f>(AH$5&lt;'Accom_Phase Schedule'!$C$58)*-$E31/DATEDIF($L$5,'Accom_Phase Schedule'!$C$58,"m")</f>
        <v>0</v>
      </c>
      <c r="AI31" s="69">
        <f>(AI$5&lt;'Accom_Phase Schedule'!$C$58)*-$E31/DATEDIF($L$5,'Accom_Phase Schedule'!$C$58,"m")</f>
        <v>0</v>
      </c>
      <c r="AJ31" s="69">
        <f>(AJ$5&lt;'Accom_Phase Schedule'!$C$58)*-$E31/DATEDIF($L$5,'Accom_Phase Schedule'!$C$58,"m")</f>
        <v>0</v>
      </c>
      <c r="AK31" s="69">
        <f>(AK$5&lt;'Accom_Phase Schedule'!$C$58)*-$E31/DATEDIF($L$5,'Accom_Phase Schedule'!$C$58,"m")</f>
        <v>0</v>
      </c>
      <c r="AL31" s="69">
        <f>(AL$5&lt;'Accom_Phase Schedule'!$C$58)*-$E31/DATEDIF($L$5,'Accom_Phase Schedule'!$C$58,"m")</f>
        <v>0</v>
      </c>
      <c r="AM31" s="69">
        <f>(AM$5&lt;'Accom_Phase Schedule'!$C$58)*-$E31/DATEDIF($L$5,'Accom_Phase Schedule'!$C$58,"m")</f>
        <v>0</v>
      </c>
      <c r="AN31" s="69">
        <f>(AN$5&lt;'Accom_Phase Schedule'!$C$58)*-$E31/DATEDIF($L$5,'Accom_Phase Schedule'!$C$58,"m")</f>
        <v>0</v>
      </c>
      <c r="AO31" s="69">
        <f>(AO$5&lt;'Accom_Phase Schedule'!$C$58)*-$E31/DATEDIF($L$5,'Accom_Phase Schedule'!$C$58,"m")</f>
        <v>0</v>
      </c>
      <c r="AP31" s="69">
        <f>(AP$5&lt;'Accom_Phase Schedule'!$C$58)*-$E31/DATEDIF($L$5,'Accom_Phase Schedule'!$C$58,"m")</f>
        <v>0</v>
      </c>
      <c r="AQ31" s="69">
        <f>(AQ$5&lt;'Accom_Phase Schedule'!$C$58)*-$E31/DATEDIF($L$5,'Accom_Phase Schedule'!$C$58,"m")</f>
        <v>0</v>
      </c>
      <c r="AR31" s="69">
        <f>(AR$5&lt;'Accom_Phase Schedule'!$C$58)*-$E31/DATEDIF($L$5,'Accom_Phase Schedule'!$C$58,"m")</f>
        <v>0</v>
      </c>
      <c r="AS31" s="69">
        <f>(AS$5&lt;'Accom_Phase Schedule'!$C$58)*-$E31/DATEDIF($L$5,'Accom_Phase Schedule'!$C$58,"m")</f>
        <v>0</v>
      </c>
      <c r="AT31" s="69">
        <f>(AT$5&lt;'Accom_Phase Schedule'!$C$58)*-$E31/DATEDIF($L$5,'Accom_Phase Schedule'!$C$58,"m")</f>
        <v>0</v>
      </c>
      <c r="AU31" s="69">
        <f>(AU$5&lt;'Accom_Phase Schedule'!$C$58)*-$E31/DATEDIF($L$5,'Accom_Phase Schedule'!$C$58,"m")</f>
        <v>0</v>
      </c>
      <c r="AV31" s="69">
        <f>(AV$5&lt;'Accom_Phase Schedule'!$C$58)*-$E31/DATEDIF($L$5,'Accom_Phase Schedule'!$C$58,"m")</f>
        <v>0</v>
      </c>
      <c r="AW31" s="69">
        <f>(AW$5&lt;'Accom_Phase Schedule'!$C$58)*-$E31/DATEDIF($L$5,'Accom_Phase Schedule'!$C$58,"m")</f>
        <v>0</v>
      </c>
      <c r="AX31" s="69">
        <f>(AX$5&lt;'Accom_Phase Schedule'!$C$58)*-$E31/DATEDIF($L$5,'Accom_Phase Schedule'!$C$58,"m")</f>
        <v>0</v>
      </c>
      <c r="AY31" s="69">
        <f>(AY$5&lt;'Accom_Phase Schedule'!$C$58)*-$E31/DATEDIF($L$5,'Accom_Phase Schedule'!$C$58,"m")</f>
        <v>0</v>
      </c>
      <c r="AZ31" s="69">
        <f>(AZ$5&lt;'Accom_Phase Schedule'!$C$58)*-$E31/DATEDIF($L$5,'Accom_Phase Schedule'!$C$58,"m")</f>
        <v>0</v>
      </c>
      <c r="BA31" s="69">
        <f>(BA$5&lt;'Accom_Phase Schedule'!$C$58)*-$E31/DATEDIF($L$5,'Accom_Phase Schedule'!$C$58,"m")</f>
        <v>0</v>
      </c>
      <c r="BB31" s="69">
        <f>(BB$5&lt;'Accom_Phase Schedule'!$C$58)*-$E31/DATEDIF($L$5,'Accom_Phase Schedule'!$C$58,"m")</f>
        <v>0</v>
      </c>
      <c r="BC31" s="69">
        <f>(BC$5&lt;'Accom_Phase Schedule'!$C$58)*-$E31/DATEDIF($L$5,'Accom_Phase Schedule'!$C$58,"m")</f>
        <v>0</v>
      </c>
    </row>
    <row r="32" spans="2:55" x14ac:dyDescent="0.25">
      <c r="B32" s="7" t="s">
        <v>15</v>
      </c>
      <c r="C32" s="8">
        <v>5000</v>
      </c>
      <c r="D32" s="7" t="s">
        <v>26</v>
      </c>
      <c r="E32" s="7">
        <f>C32</f>
        <v>5000</v>
      </c>
      <c r="H32" s="1" t="str">
        <f t="shared" ref="H32:H42" si="9">B32</f>
        <v>Façade Design</v>
      </c>
      <c r="I32" s="3">
        <f t="shared" ref="I32:I42" si="10">SUM(K32:BC32)</f>
        <v>-5000</v>
      </c>
      <c r="K32" s="1">
        <f>(K$5&lt;'Accom_Phase Schedule'!$C$58)*-$E32/DATEDIF($K$5,'Accom_Phase Schedule'!$C$58,"m")</f>
        <v>-1000</v>
      </c>
      <c r="L32" s="1">
        <f>(L$5&lt;'Accom_Phase Schedule'!$C$58)*-$E32/DATEDIF($K$5,'Accom_Phase Schedule'!$C$58,"m")</f>
        <v>-1000</v>
      </c>
      <c r="M32" s="1">
        <f>(M$5&lt;'Accom_Phase Schedule'!$C$58)*-$E32/DATEDIF($K$5,'Accom_Phase Schedule'!$C$58,"m")</f>
        <v>-1000</v>
      </c>
      <c r="N32" s="1">
        <f>(N$5&lt;'Accom_Phase Schedule'!$C$58)*-$E32/DATEDIF($K$5,'Accom_Phase Schedule'!$C$58,"m")</f>
        <v>-1000</v>
      </c>
      <c r="O32" s="1">
        <f>(O$5&lt;'Accom_Phase Schedule'!$C$58)*-$E32/DATEDIF($K$5,'Accom_Phase Schedule'!$C$58,"m")</f>
        <v>-1000</v>
      </c>
      <c r="P32" s="1">
        <f>(P$5&lt;'Accom_Phase Schedule'!$C$58)*-$E32/DATEDIF($L$5,'Accom_Phase Schedule'!$C$58,"m")</f>
        <v>0</v>
      </c>
      <c r="Q32" s="1">
        <f>(Q$5&lt;'Accom_Phase Schedule'!$C$58)*-$E32/DATEDIF($L$5,'Accom_Phase Schedule'!$C$58,"m")</f>
        <v>0</v>
      </c>
      <c r="R32" s="1">
        <f>(R$5&lt;'Accom_Phase Schedule'!$C$58)*-$E32/DATEDIF($L$5,'Accom_Phase Schedule'!$C$58,"m")</f>
        <v>0</v>
      </c>
      <c r="S32" s="1">
        <f>(S$5&lt;'Accom_Phase Schedule'!$C$58)*-$E32/DATEDIF($L$5,'Accom_Phase Schedule'!$C$58,"m")</f>
        <v>0</v>
      </c>
      <c r="T32" s="1">
        <f>(T$5&lt;'Accom_Phase Schedule'!$C$58)*-$E32/DATEDIF($L$5,'Accom_Phase Schedule'!$C$58,"m")</f>
        <v>0</v>
      </c>
      <c r="U32" s="1">
        <f>(U$5&lt;'Accom_Phase Schedule'!$C$58)*-$E32/DATEDIF($L$5,'Accom_Phase Schedule'!$C$58,"m")</f>
        <v>0</v>
      </c>
      <c r="V32" s="1">
        <f>(V$5&lt;'Accom_Phase Schedule'!$C$58)*-$E32/DATEDIF($L$5,'Accom_Phase Schedule'!$C$58,"m")</f>
        <v>0</v>
      </c>
      <c r="W32" s="1">
        <f>(W$5&lt;'Accom_Phase Schedule'!$C$58)*-$E32/DATEDIF($L$5,'Accom_Phase Schedule'!$C$58,"m")</f>
        <v>0</v>
      </c>
      <c r="X32" s="1">
        <f>(X$5&lt;'Accom_Phase Schedule'!$C$58)*-$E32/DATEDIF($L$5,'Accom_Phase Schedule'!$C$58,"m")</f>
        <v>0</v>
      </c>
      <c r="Y32" s="1">
        <f>(Y$5&lt;'Accom_Phase Schedule'!$C$58)*-$E32/DATEDIF($L$5,'Accom_Phase Schedule'!$C$58,"m")</f>
        <v>0</v>
      </c>
      <c r="Z32" s="1">
        <f>(Z$5&lt;'Accom_Phase Schedule'!$C$58)*-$E32/DATEDIF($L$5,'Accom_Phase Schedule'!$C$58,"m")</f>
        <v>0</v>
      </c>
      <c r="AA32" s="1">
        <f>(AA$5&lt;'Accom_Phase Schedule'!$C$58)*-$E32/DATEDIF($L$5,'Accom_Phase Schedule'!$C$58,"m")</f>
        <v>0</v>
      </c>
      <c r="AB32" s="1">
        <f>(AB$5&lt;'Accom_Phase Schedule'!$C$58)*-$E32/DATEDIF($L$5,'Accom_Phase Schedule'!$C$58,"m")</f>
        <v>0</v>
      </c>
      <c r="AC32" s="1">
        <f>(AC$5&lt;'Accom_Phase Schedule'!$C$58)*-$E32/DATEDIF($L$5,'Accom_Phase Schedule'!$C$58,"m")</f>
        <v>0</v>
      </c>
      <c r="AD32" s="1">
        <f>(AD$5&lt;'Accom_Phase Schedule'!$C$58)*-$E32/DATEDIF($L$5,'Accom_Phase Schedule'!$C$58,"m")</f>
        <v>0</v>
      </c>
      <c r="AE32" s="1">
        <f>(AE$5&lt;'Accom_Phase Schedule'!$C$58)*-$E32/DATEDIF($L$5,'Accom_Phase Schedule'!$C$58,"m")</f>
        <v>0</v>
      </c>
      <c r="AF32" s="1">
        <f>(AF$5&lt;'Accom_Phase Schedule'!$C$58)*-$E32/DATEDIF($L$5,'Accom_Phase Schedule'!$C$58,"m")</f>
        <v>0</v>
      </c>
      <c r="AG32" s="1">
        <f>(AG$5&lt;'Accom_Phase Schedule'!$C$58)*-$E32/DATEDIF($L$5,'Accom_Phase Schedule'!$C$58,"m")</f>
        <v>0</v>
      </c>
      <c r="AH32" s="1">
        <f>(AH$5&lt;'Accom_Phase Schedule'!$C$58)*-$E32/DATEDIF($L$5,'Accom_Phase Schedule'!$C$58,"m")</f>
        <v>0</v>
      </c>
      <c r="AI32" s="1">
        <f>(AI$5&lt;'Accom_Phase Schedule'!$C$58)*-$E32/DATEDIF($L$5,'Accom_Phase Schedule'!$C$58,"m")</f>
        <v>0</v>
      </c>
      <c r="AJ32" s="1">
        <f>(AJ$5&lt;'Accom_Phase Schedule'!$C$58)*-$E32/DATEDIF($L$5,'Accom_Phase Schedule'!$C$58,"m")</f>
        <v>0</v>
      </c>
      <c r="AK32" s="1">
        <f>(AK$5&lt;'Accom_Phase Schedule'!$C$58)*-$E32/DATEDIF($L$5,'Accom_Phase Schedule'!$C$58,"m")</f>
        <v>0</v>
      </c>
      <c r="AL32" s="1">
        <f>(AL$5&lt;'Accom_Phase Schedule'!$C$58)*-$E32/DATEDIF($L$5,'Accom_Phase Schedule'!$C$58,"m")</f>
        <v>0</v>
      </c>
      <c r="AM32" s="1">
        <f>(AM$5&lt;'Accom_Phase Schedule'!$C$58)*-$E32/DATEDIF($L$5,'Accom_Phase Schedule'!$C$58,"m")</f>
        <v>0</v>
      </c>
      <c r="AN32" s="1">
        <f>(AN$5&lt;'Accom_Phase Schedule'!$C$58)*-$E32/DATEDIF($L$5,'Accom_Phase Schedule'!$C$58,"m")</f>
        <v>0</v>
      </c>
      <c r="AO32" s="1">
        <f>(AO$5&lt;'Accom_Phase Schedule'!$C$58)*-$E32/DATEDIF($L$5,'Accom_Phase Schedule'!$C$58,"m")</f>
        <v>0</v>
      </c>
      <c r="AP32" s="1">
        <f>(AP$5&lt;'Accom_Phase Schedule'!$C$58)*-$E32/DATEDIF($L$5,'Accom_Phase Schedule'!$C$58,"m")</f>
        <v>0</v>
      </c>
      <c r="AQ32" s="1">
        <f>(AQ$5&lt;'Accom_Phase Schedule'!$C$58)*-$E32/DATEDIF($L$5,'Accom_Phase Schedule'!$C$58,"m")</f>
        <v>0</v>
      </c>
      <c r="AR32" s="1">
        <f>(AR$5&lt;'Accom_Phase Schedule'!$C$58)*-$E32/DATEDIF($L$5,'Accom_Phase Schedule'!$C$58,"m")</f>
        <v>0</v>
      </c>
      <c r="AS32" s="1">
        <f>(AS$5&lt;'Accom_Phase Schedule'!$C$58)*-$E32/DATEDIF($L$5,'Accom_Phase Schedule'!$C$58,"m")</f>
        <v>0</v>
      </c>
      <c r="AT32" s="1">
        <f>(AT$5&lt;'Accom_Phase Schedule'!$C$58)*-$E32/DATEDIF($L$5,'Accom_Phase Schedule'!$C$58,"m")</f>
        <v>0</v>
      </c>
      <c r="AU32" s="1">
        <f>(AU$5&lt;'Accom_Phase Schedule'!$C$58)*-$E32/DATEDIF($L$5,'Accom_Phase Schedule'!$C$58,"m")</f>
        <v>0</v>
      </c>
      <c r="AV32" s="1">
        <f>(AV$5&lt;'Accom_Phase Schedule'!$C$58)*-$E32/DATEDIF($L$5,'Accom_Phase Schedule'!$C$58,"m")</f>
        <v>0</v>
      </c>
      <c r="AW32" s="1">
        <f>(AW$5&lt;'Accom_Phase Schedule'!$C$58)*-$E32/DATEDIF($L$5,'Accom_Phase Schedule'!$C$58,"m")</f>
        <v>0</v>
      </c>
      <c r="AX32" s="1">
        <f>(AX$5&lt;'Accom_Phase Schedule'!$C$58)*-$E32/DATEDIF($L$5,'Accom_Phase Schedule'!$C$58,"m")</f>
        <v>0</v>
      </c>
      <c r="AY32" s="1">
        <f>(AY$5&lt;'Accom_Phase Schedule'!$C$58)*-$E32/DATEDIF($L$5,'Accom_Phase Schedule'!$C$58,"m")</f>
        <v>0</v>
      </c>
      <c r="AZ32" s="1">
        <f>(AZ$5&lt;'Accom_Phase Schedule'!$C$58)*-$E32/DATEDIF($L$5,'Accom_Phase Schedule'!$C$58,"m")</f>
        <v>0</v>
      </c>
      <c r="BA32" s="1">
        <f>(BA$5&lt;'Accom_Phase Schedule'!$C$58)*-$E32/DATEDIF($L$5,'Accom_Phase Schedule'!$C$58,"m")</f>
        <v>0</v>
      </c>
      <c r="BB32" s="1">
        <f>(BB$5&lt;'Accom_Phase Schedule'!$C$58)*-$E32/DATEDIF($L$5,'Accom_Phase Schedule'!$C$58,"m")</f>
        <v>0</v>
      </c>
      <c r="BC32" s="1">
        <f>(BC$5&lt;'Accom_Phase Schedule'!$C$58)*-$E32/DATEDIF($L$5,'Accom_Phase Schedule'!$C$58,"m")</f>
        <v>0</v>
      </c>
    </row>
    <row r="33" spans="2:55" x14ac:dyDescent="0.25">
      <c r="B33" s="7" t="s">
        <v>16</v>
      </c>
      <c r="C33" s="8">
        <v>10000</v>
      </c>
      <c r="D33" s="7" t="s">
        <v>26</v>
      </c>
      <c r="E33" s="7">
        <f>C33</f>
        <v>10000</v>
      </c>
      <c r="H33" s="69" t="str">
        <f t="shared" si="9"/>
        <v>Lanscape Design</v>
      </c>
      <c r="I33" s="70">
        <f t="shared" si="10"/>
        <v>-10000</v>
      </c>
      <c r="J33" s="69"/>
      <c r="K33" s="69">
        <f>(K$5&lt;'Accom_Phase Schedule'!$C$58)*-$E33/DATEDIF($K$5,'Accom_Phase Schedule'!$C$58,"m")</f>
        <v>-2000</v>
      </c>
      <c r="L33" s="69">
        <f>(L$5&lt;'Accom_Phase Schedule'!$C$58)*-$E33/DATEDIF($K$5,'Accom_Phase Schedule'!$C$58,"m")</f>
        <v>-2000</v>
      </c>
      <c r="M33" s="69">
        <f>(M$5&lt;'Accom_Phase Schedule'!$C$58)*-$E33/DATEDIF($K$5,'Accom_Phase Schedule'!$C$58,"m")</f>
        <v>-2000</v>
      </c>
      <c r="N33" s="69">
        <f>(N$5&lt;'Accom_Phase Schedule'!$C$58)*-$E33/DATEDIF($K$5,'Accom_Phase Schedule'!$C$58,"m")</f>
        <v>-2000</v>
      </c>
      <c r="O33" s="69">
        <f>(O$5&lt;'Accom_Phase Schedule'!$C$58)*-$E33/DATEDIF($K$5,'Accom_Phase Schedule'!$C$58,"m")</f>
        <v>-2000</v>
      </c>
      <c r="P33" s="69">
        <f>(P$5&lt;'Accom_Phase Schedule'!$C$58)*-$E33/DATEDIF($L$5,'Accom_Phase Schedule'!$C$58,"m")</f>
        <v>0</v>
      </c>
      <c r="Q33" s="69">
        <f>(Q$5&lt;'Accom_Phase Schedule'!$C$58)*-$E33/DATEDIF($L$5,'Accom_Phase Schedule'!$C$58,"m")</f>
        <v>0</v>
      </c>
      <c r="R33" s="69">
        <f>(R$5&lt;'Accom_Phase Schedule'!$C$58)*-$E33/DATEDIF($L$5,'Accom_Phase Schedule'!$C$58,"m")</f>
        <v>0</v>
      </c>
      <c r="S33" s="69">
        <f>(S$5&lt;'Accom_Phase Schedule'!$C$58)*-$E33/DATEDIF($L$5,'Accom_Phase Schedule'!$C$58,"m")</f>
        <v>0</v>
      </c>
      <c r="T33" s="69">
        <f>(T$5&lt;'Accom_Phase Schedule'!$C$58)*-$E33/DATEDIF($L$5,'Accom_Phase Schedule'!$C$58,"m")</f>
        <v>0</v>
      </c>
      <c r="U33" s="69">
        <f>(U$5&lt;'Accom_Phase Schedule'!$C$58)*-$E33/DATEDIF($L$5,'Accom_Phase Schedule'!$C$58,"m")</f>
        <v>0</v>
      </c>
      <c r="V33" s="69">
        <f>(V$5&lt;'Accom_Phase Schedule'!$C$58)*-$E33/DATEDIF($L$5,'Accom_Phase Schedule'!$C$58,"m")</f>
        <v>0</v>
      </c>
      <c r="W33" s="69">
        <f>(W$5&lt;'Accom_Phase Schedule'!$C$58)*-$E33/DATEDIF($L$5,'Accom_Phase Schedule'!$C$58,"m")</f>
        <v>0</v>
      </c>
      <c r="X33" s="69">
        <f>(X$5&lt;'Accom_Phase Schedule'!$C$58)*-$E33/DATEDIF($L$5,'Accom_Phase Schedule'!$C$58,"m")</f>
        <v>0</v>
      </c>
      <c r="Y33" s="69">
        <f>(Y$5&lt;'Accom_Phase Schedule'!$C$58)*-$E33/DATEDIF($L$5,'Accom_Phase Schedule'!$C$58,"m")</f>
        <v>0</v>
      </c>
      <c r="Z33" s="69">
        <f>(Z$5&lt;'Accom_Phase Schedule'!$C$58)*-$E33/DATEDIF($L$5,'Accom_Phase Schedule'!$C$58,"m")</f>
        <v>0</v>
      </c>
      <c r="AA33" s="69">
        <f>(AA$5&lt;'Accom_Phase Schedule'!$C$58)*-$E33/DATEDIF($L$5,'Accom_Phase Schedule'!$C$58,"m")</f>
        <v>0</v>
      </c>
      <c r="AB33" s="69">
        <f>(AB$5&lt;'Accom_Phase Schedule'!$C$58)*-$E33/DATEDIF($L$5,'Accom_Phase Schedule'!$C$58,"m")</f>
        <v>0</v>
      </c>
      <c r="AC33" s="69">
        <f>(AC$5&lt;'Accom_Phase Schedule'!$C$58)*-$E33/DATEDIF($L$5,'Accom_Phase Schedule'!$C$58,"m")</f>
        <v>0</v>
      </c>
      <c r="AD33" s="69">
        <f>(AD$5&lt;'Accom_Phase Schedule'!$C$58)*-$E33/DATEDIF($L$5,'Accom_Phase Schedule'!$C$58,"m")</f>
        <v>0</v>
      </c>
      <c r="AE33" s="69">
        <f>(AE$5&lt;'Accom_Phase Schedule'!$C$58)*-$E33/DATEDIF($L$5,'Accom_Phase Schedule'!$C$58,"m")</f>
        <v>0</v>
      </c>
      <c r="AF33" s="69">
        <f>(AF$5&lt;'Accom_Phase Schedule'!$C$58)*-$E33/DATEDIF($L$5,'Accom_Phase Schedule'!$C$58,"m")</f>
        <v>0</v>
      </c>
      <c r="AG33" s="69">
        <f>(AG$5&lt;'Accom_Phase Schedule'!$C$58)*-$E33/DATEDIF($L$5,'Accom_Phase Schedule'!$C$58,"m")</f>
        <v>0</v>
      </c>
      <c r="AH33" s="69">
        <f>(AH$5&lt;'Accom_Phase Schedule'!$C$58)*-$E33/DATEDIF($L$5,'Accom_Phase Schedule'!$C$58,"m")</f>
        <v>0</v>
      </c>
      <c r="AI33" s="69">
        <f>(AI$5&lt;'Accom_Phase Schedule'!$C$58)*-$E33/DATEDIF($L$5,'Accom_Phase Schedule'!$C$58,"m")</f>
        <v>0</v>
      </c>
      <c r="AJ33" s="69">
        <f>(AJ$5&lt;'Accom_Phase Schedule'!$C$58)*-$E33/DATEDIF($L$5,'Accom_Phase Schedule'!$C$58,"m")</f>
        <v>0</v>
      </c>
      <c r="AK33" s="69">
        <f>(AK$5&lt;'Accom_Phase Schedule'!$C$58)*-$E33/DATEDIF($L$5,'Accom_Phase Schedule'!$C$58,"m")</f>
        <v>0</v>
      </c>
      <c r="AL33" s="69">
        <f>(AL$5&lt;'Accom_Phase Schedule'!$C$58)*-$E33/DATEDIF($L$5,'Accom_Phase Schedule'!$C$58,"m")</f>
        <v>0</v>
      </c>
      <c r="AM33" s="69">
        <f>(AM$5&lt;'Accom_Phase Schedule'!$C$58)*-$E33/DATEDIF($L$5,'Accom_Phase Schedule'!$C$58,"m")</f>
        <v>0</v>
      </c>
      <c r="AN33" s="69">
        <f>(AN$5&lt;'Accom_Phase Schedule'!$C$58)*-$E33/DATEDIF($L$5,'Accom_Phase Schedule'!$C$58,"m")</f>
        <v>0</v>
      </c>
      <c r="AO33" s="69">
        <f>(AO$5&lt;'Accom_Phase Schedule'!$C$58)*-$E33/DATEDIF($L$5,'Accom_Phase Schedule'!$C$58,"m")</f>
        <v>0</v>
      </c>
      <c r="AP33" s="69">
        <f>(AP$5&lt;'Accom_Phase Schedule'!$C$58)*-$E33/DATEDIF($L$5,'Accom_Phase Schedule'!$C$58,"m")</f>
        <v>0</v>
      </c>
      <c r="AQ33" s="69">
        <f>(AQ$5&lt;'Accom_Phase Schedule'!$C$58)*-$E33/DATEDIF($L$5,'Accom_Phase Schedule'!$C$58,"m")</f>
        <v>0</v>
      </c>
      <c r="AR33" s="69">
        <f>(AR$5&lt;'Accom_Phase Schedule'!$C$58)*-$E33/DATEDIF($L$5,'Accom_Phase Schedule'!$C$58,"m")</f>
        <v>0</v>
      </c>
      <c r="AS33" s="69">
        <f>(AS$5&lt;'Accom_Phase Schedule'!$C$58)*-$E33/DATEDIF($L$5,'Accom_Phase Schedule'!$C$58,"m")</f>
        <v>0</v>
      </c>
      <c r="AT33" s="69">
        <f>(AT$5&lt;'Accom_Phase Schedule'!$C$58)*-$E33/DATEDIF($L$5,'Accom_Phase Schedule'!$C$58,"m")</f>
        <v>0</v>
      </c>
      <c r="AU33" s="69">
        <f>(AU$5&lt;'Accom_Phase Schedule'!$C$58)*-$E33/DATEDIF($L$5,'Accom_Phase Schedule'!$C$58,"m")</f>
        <v>0</v>
      </c>
      <c r="AV33" s="69">
        <f>(AV$5&lt;'Accom_Phase Schedule'!$C$58)*-$E33/DATEDIF($L$5,'Accom_Phase Schedule'!$C$58,"m")</f>
        <v>0</v>
      </c>
      <c r="AW33" s="69">
        <f>(AW$5&lt;'Accom_Phase Schedule'!$C$58)*-$E33/DATEDIF($L$5,'Accom_Phase Schedule'!$C$58,"m")</f>
        <v>0</v>
      </c>
      <c r="AX33" s="69">
        <f>(AX$5&lt;'Accom_Phase Schedule'!$C$58)*-$E33/DATEDIF($L$5,'Accom_Phase Schedule'!$C$58,"m")</f>
        <v>0</v>
      </c>
      <c r="AY33" s="69">
        <f>(AY$5&lt;'Accom_Phase Schedule'!$C$58)*-$E33/DATEDIF($L$5,'Accom_Phase Schedule'!$C$58,"m")</f>
        <v>0</v>
      </c>
      <c r="AZ33" s="69">
        <f>(AZ$5&lt;'Accom_Phase Schedule'!$C$58)*-$E33/DATEDIF($L$5,'Accom_Phase Schedule'!$C$58,"m")</f>
        <v>0</v>
      </c>
      <c r="BA33" s="69">
        <f>(BA$5&lt;'Accom_Phase Schedule'!$C$58)*-$E33/DATEDIF($L$5,'Accom_Phase Schedule'!$C$58,"m")</f>
        <v>0</v>
      </c>
      <c r="BB33" s="69">
        <f>(BB$5&lt;'Accom_Phase Schedule'!$C$58)*-$E33/DATEDIF($L$5,'Accom_Phase Schedule'!$C$58,"m")</f>
        <v>0</v>
      </c>
      <c r="BC33" s="69">
        <f>(BC$5&lt;'Accom_Phase Schedule'!$C$58)*-$E33/DATEDIF($L$5,'Accom_Phase Schedule'!$C$58,"m")</f>
        <v>0</v>
      </c>
    </row>
    <row r="34" spans="2:55" x14ac:dyDescent="0.25">
      <c r="B34" s="7" t="s">
        <v>17</v>
      </c>
      <c r="C34" s="9">
        <v>5.0000000000000001E-3</v>
      </c>
      <c r="D34" s="7" t="s">
        <v>25</v>
      </c>
      <c r="E34" s="7">
        <f>C34*$E$69</f>
        <v>477500</v>
      </c>
      <c r="H34" s="1" t="str">
        <f t="shared" si="9"/>
        <v>Structural Engineering</v>
      </c>
      <c r="I34" s="3">
        <f t="shared" si="10"/>
        <v>-477500</v>
      </c>
      <c r="K34" s="1">
        <f>(K$5&lt;'Accom_Phase Schedule'!$C$58)*-$E34/DATEDIF($K$5,'Accom_Phase Schedule'!$C$58,"m")</f>
        <v>-95500</v>
      </c>
      <c r="L34" s="1">
        <f>(L$5&lt;'Accom_Phase Schedule'!$C$58)*-$E34/DATEDIF($K$5,'Accom_Phase Schedule'!$C$58,"m")</f>
        <v>-95500</v>
      </c>
      <c r="M34" s="1">
        <f>(M$5&lt;'Accom_Phase Schedule'!$C$58)*-$E34/DATEDIF($K$5,'Accom_Phase Schedule'!$C$58,"m")</f>
        <v>-95500</v>
      </c>
      <c r="N34" s="1">
        <f>(N$5&lt;'Accom_Phase Schedule'!$C$58)*-$E34/DATEDIF($K$5,'Accom_Phase Schedule'!$C$58,"m")</f>
        <v>-95500</v>
      </c>
      <c r="O34" s="1">
        <f>(O$5&lt;'Accom_Phase Schedule'!$C$58)*-$E34/DATEDIF($K$5,'Accom_Phase Schedule'!$C$58,"m")</f>
        <v>-95500</v>
      </c>
      <c r="P34" s="1">
        <f>(P$5&lt;'Accom_Phase Schedule'!$C$58)*-$E34/DATEDIF($L$5,'Accom_Phase Schedule'!$C$58,"m")</f>
        <v>0</v>
      </c>
      <c r="Q34" s="1">
        <f>(Q$5&lt;'Accom_Phase Schedule'!$C$58)*-$E34/DATEDIF($L$5,'Accom_Phase Schedule'!$C$58,"m")</f>
        <v>0</v>
      </c>
      <c r="R34" s="1">
        <f>(R$5&lt;'Accom_Phase Schedule'!$C$58)*-$E34/DATEDIF($L$5,'Accom_Phase Schedule'!$C$58,"m")</f>
        <v>0</v>
      </c>
      <c r="S34" s="1">
        <f>(S$5&lt;'Accom_Phase Schedule'!$C$58)*-$E34/DATEDIF($L$5,'Accom_Phase Schedule'!$C$58,"m")</f>
        <v>0</v>
      </c>
      <c r="T34" s="1">
        <f>(T$5&lt;'Accom_Phase Schedule'!$C$58)*-$E34/DATEDIF($L$5,'Accom_Phase Schedule'!$C$58,"m")</f>
        <v>0</v>
      </c>
      <c r="U34" s="1">
        <f>(U$5&lt;'Accom_Phase Schedule'!$C$58)*-$E34/DATEDIF($L$5,'Accom_Phase Schedule'!$C$58,"m")</f>
        <v>0</v>
      </c>
      <c r="V34" s="1">
        <f>(V$5&lt;'Accom_Phase Schedule'!$C$58)*-$E34/DATEDIF($L$5,'Accom_Phase Schedule'!$C$58,"m")</f>
        <v>0</v>
      </c>
      <c r="W34" s="1">
        <f>(W$5&lt;'Accom_Phase Schedule'!$C$58)*-$E34/DATEDIF($L$5,'Accom_Phase Schedule'!$C$58,"m")</f>
        <v>0</v>
      </c>
      <c r="X34" s="1">
        <f>(X$5&lt;'Accom_Phase Schedule'!$C$58)*-$E34/DATEDIF($L$5,'Accom_Phase Schedule'!$C$58,"m")</f>
        <v>0</v>
      </c>
      <c r="Y34" s="1">
        <f>(Y$5&lt;'Accom_Phase Schedule'!$C$58)*-$E34/DATEDIF($L$5,'Accom_Phase Schedule'!$C$58,"m")</f>
        <v>0</v>
      </c>
      <c r="Z34" s="1">
        <f>(Z$5&lt;'Accom_Phase Schedule'!$C$58)*-$E34/DATEDIF($L$5,'Accom_Phase Schedule'!$C$58,"m")</f>
        <v>0</v>
      </c>
      <c r="AA34" s="1">
        <f>(AA$5&lt;'Accom_Phase Schedule'!$C$58)*-$E34/DATEDIF($L$5,'Accom_Phase Schedule'!$C$58,"m")</f>
        <v>0</v>
      </c>
      <c r="AB34" s="1">
        <f>(AB$5&lt;'Accom_Phase Schedule'!$C$58)*-$E34/DATEDIF($L$5,'Accom_Phase Schedule'!$C$58,"m")</f>
        <v>0</v>
      </c>
      <c r="AC34" s="1">
        <f>(AC$5&lt;'Accom_Phase Schedule'!$C$58)*-$E34/DATEDIF($L$5,'Accom_Phase Schedule'!$C$58,"m")</f>
        <v>0</v>
      </c>
      <c r="AD34" s="1">
        <f>(AD$5&lt;'Accom_Phase Schedule'!$C$58)*-$E34/DATEDIF($L$5,'Accom_Phase Schedule'!$C$58,"m")</f>
        <v>0</v>
      </c>
      <c r="AE34" s="1">
        <f>(AE$5&lt;'Accom_Phase Schedule'!$C$58)*-$E34/DATEDIF($L$5,'Accom_Phase Schedule'!$C$58,"m")</f>
        <v>0</v>
      </c>
      <c r="AF34" s="1">
        <f>(AF$5&lt;'Accom_Phase Schedule'!$C$58)*-$E34/DATEDIF($L$5,'Accom_Phase Schedule'!$C$58,"m")</f>
        <v>0</v>
      </c>
      <c r="AG34" s="1">
        <f>(AG$5&lt;'Accom_Phase Schedule'!$C$58)*-$E34/DATEDIF($L$5,'Accom_Phase Schedule'!$C$58,"m")</f>
        <v>0</v>
      </c>
      <c r="AH34" s="1">
        <f>(AH$5&lt;'Accom_Phase Schedule'!$C$58)*-$E34/DATEDIF($L$5,'Accom_Phase Schedule'!$C$58,"m")</f>
        <v>0</v>
      </c>
      <c r="AI34" s="1">
        <f>(AI$5&lt;'Accom_Phase Schedule'!$C$58)*-$E34/DATEDIF($L$5,'Accom_Phase Schedule'!$C$58,"m")</f>
        <v>0</v>
      </c>
      <c r="AJ34" s="1">
        <f>(AJ$5&lt;'Accom_Phase Schedule'!$C$58)*-$E34/DATEDIF($L$5,'Accom_Phase Schedule'!$C$58,"m")</f>
        <v>0</v>
      </c>
      <c r="AK34" s="1">
        <f>(AK$5&lt;'Accom_Phase Schedule'!$C$58)*-$E34/DATEDIF($L$5,'Accom_Phase Schedule'!$C$58,"m")</f>
        <v>0</v>
      </c>
      <c r="AL34" s="1">
        <f>(AL$5&lt;'Accom_Phase Schedule'!$C$58)*-$E34/DATEDIF($L$5,'Accom_Phase Schedule'!$C$58,"m")</f>
        <v>0</v>
      </c>
      <c r="AM34" s="1">
        <f>(AM$5&lt;'Accom_Phase Schedule'!$C$58)*-$E34/DATEDIF($L$5,'Accom_Phase Schedule'!$C$58,"m")</f>
        <v>0</v>
      </c>
      <c r="AN34" s="1">
        <f>(AN$5&lt;'Accom_Phase Schedule'!$C$58)*-$E34/DATEDIF($L$5,'Accom_Phase Schedule'!$C$58,"m")</f>
        <v>0</v>
      </c>
      <c r="AO34" s="1">
        <f>(AO$5&lt;'Accom_Phase Schedule'!$C$58)*-$E34/DATEDIF($L$5,'Accom_Phase Schedule'!$C$58,"m")</f>
        <v>0</v>
      </c>
      <c r="AP34" s="1">
        <f>(AP$5&lt;'Accom_Phase Schedule'!$C$58)*-$E34/DATEDIF($L$5,'Accom_Phase Schedule'!$C$58,"m")</f>
        <v>0</v>
      </c>
      <c r="AQ34" s="1">
        <f>(AQ$5&lt;'Accom_Phase Schedule'!$C$58)*-$E34/DATEDIF($L$5,'Accom_Phase Schedule'!$C$58,"m")</f>
        <v>0</v>
      </c>
      <c r="AR34" s="1">
        <f>(AR$5&lt;'Accom_Phase Schedule'!$C$58)*-$E34/DATEDIF($L$5,'Accom_Phase Schedule'!$C$58,"m")</f>
        <v>0</v>
      </c>
      <c r="AS34" s="1">
        <f>(AS$5&lt;'Accom_Phase Schedule'!$C$58)*-$E34/DATEDIF($L$5,'Accom_Phase Schedule'!$C$58,"m")</f>
        <v>0</v>
      </c>
      <c r="AT34" s="1">
        <f>(AT$5&lt;'Accom_Phase Schedule'!$C$58)*-$E34/DATEDIF($L$5,'Accom_Phase Schedule'!$C$58,"m")</f>
        <v>0</v>
      </c>
      <c r="AU34" s="1">
        <f>(AU$5&lt;'Accom_Phase Schedule'!$C$58)*-$E34/DATEDIF($L$5,'Accom_Phase Schedule'!$C$58,"m")</f>
        <v>0</v>
      </c>
      <c r="AV34" s="1">
        <f>(AV$5&lt;'Accom_Phase Schedule'!$C$58)*-$E34/DATEDIF($L$5,'Accom_Phase Schedule'!$C$58,"m")</f>
        <v>0</v>
      </c>
      <c r="AW34" s="1">
        <f>(AW$5&lt;'Accom_Phase Schedule'!$C$58)*-$E34/DATEDIF($L$5,'Accom_Phase Schedule'!$C$58,"m")</f>
        <v>0</v>
      </c>
      <c r="AX34" s="1">
        <f>(AX$5&lt;'Accom_Phase Schedule'!$C$58)*-$E34/DATEDIF($L$5,'Accom_Phase Schedule'!$C$58,"m")</f>
        <v>0</v>
      </c>
      <c r="AY34" s="1">
        <f>(AY$5&lt;'Accom_Phase Schedule'!$C$58)*-$E34/DATEDIF($L$5,'Accom_Phase Schedule'!$C$58,"m")</f>
        <v>0</v>
      </c>
      <c r="AZ34" s="1">
        <f>(AZ$5&lt;'Accom_Phase Schedule'!$C$58)*-$E34/DATEDIF($L$5,'Accom_Phase Schedule'!$C$58,"m")</f>
        <v>0</v>
      </c>
      <c r="BA34" s="1">
        <f>(BA$5&lt;'Accom_Phase Schedule'!$C$58)*-$E34/DATEDIF($L$5,'Accom_Phase Schedule'!$C$58,"m")</f>
        <v>0</v>
      </c>
      <c r="BB34" s="1">
        <f>(BB$5&lt;'Accom_Phase Schedule'!$C$58)*-$E34/DATEDIF($L$5,'Accom_Phase Schedule'!$C$58,"m")</f>
        <v>0</v>
      </c>
      <c r="BC34" s="1">
        <f>(BC$5&lt;'Accom_Phase Schedule'!$C$58)*-$E34/DATEDIF($L$5,'Accom_Phase Schedule'!$C$58,"m")</f>
        <v>0</v>
      </c>
    </row>
    <row r="35" spans="2:55" x14ac:dyDescent="0.25">
      <c r="B35" s="7" t="s">
        <v>18</v>
      </c>
      <c r="C35" s="9">
        <v>4.0000000000000001E-3</v>
      </c>
      <c r="D35" s="7" t="s">
        <v>25</v>
      </c>
      <c r="E35" s="7">
        <f>C35*$E$69</f>
        <v>382000</v>
      </c>
      <c r="H35" s="69" t="str">
        <f t="shared" si="9"/>
        <v>M&amp;E Engineering</v>
      </c>
      <c r="I35" s="70">
        <f t="shared" si="10"/>
        <v>-382000</v>
      </c>
      <c r="J35" s="69"/>
      <c r="K35" s="69">
        <f>(K$5&lt;'Accom_Phase Schedule'!$C$58)*-$E35/DATEDIF($K$5,'Accom_Phase Schedule'!$C$58,"m")</f>
        <v>-76400</v>
      </c>
      <c r="L35" s="69">
        <f>(L$5&lt;'Accom_Phase Schedule'!$C$58)*-$E35/DATEDIF($K$5,'Accom_Phase Schedule'!$C$58,"m")</f>
        <v>-76400</v>
      </c>
      <c r="M35" s="69">
        <f>(M$5&lt;'Accom_Phase Schedule'!$C$58)*-$E35/DATEDIF($K$5,'Accom_Phase Schedule'!$C$58,"m")</f>
        <v>-76400</v>
      </c>
      <c r="N35" s="69">
        <f>(N$5&lt;'Accom_Phase Schedule'!$C$58)*-$E35/DATEDIF($K$5,'Accom_Phase Schedule'!$C$58,"m")</f>
        <v>-76400</v>
      </c>
      <c r="O35" s="69">
        <f>(O$5&lt;'Accom_Phase Schedule'!$C$58)*-$E35/DATEDIF($K$5,'Accom_Phase Schedule'!$C$58,"m")</f>
        <v>-76400</v>
      </c>
      <c r="P35" s="69">
        <f>(P$5&lt;'Accom_Phase Schedule'!$C$58)*-$E35/DATEDIF($L$5,'Accom_Phase Schedule'!$C$58,"m")</f>
        <v>0</v>
      </c>
      <c r="Q35" s="69">
        <f>(Q$5&lt;'Accom_Phase Schedule'!$C$58)*-$E35/DATEDIF($L$5,'Accom_Phase Schedule'!$C$58,"m")</f>
        <v>0</v>
      </c>
      <c r="R35" s="69">
        <f>(R$5&lt;'Accom_Phase Schedule'!$C$58)*-$E35/DATEDIF($L$5,'Accom_Phase Schedule'!$C$58,"m")</f>
        <v>0</v>
      </c>
      <c r="S35" s="69">
        <f>(S$5&lt;'Accom_Phase Schedule'!$C$58)*-$E35/DATEDIF($L$5,'Accom_Phase Schedule'!$C$58,"m")</f>
        <v>0</v>
      </c>
      <c r="T35" s="69">
        <f>(T$5&lt;'Accom_Phase Schedule'!$C$58)*-$E35/DATEDIF($L$5,'Accom_Phase Schedule'!$C$58,"m")</f>
        <v>0</v>
      </c>
      <c r="U35" s="69">
        <f>(U$5&lt;'Accom_Phase Schedule'!$C$58)*-$E35/DATEDIF($L$5,'Accom_Phase Schedule'!$C$58,"m")</f>
        <v>0</v>
      </c>
      <c r="V35" s="69">
        <f>(V$5&lt;'Accom_Phase Schedule'!$C$58)*-$E35/DATEDIF($L$5,'Accom_Phase Schedule'!$C$58,"m")</f>
        <v>0</v>
      </c>
      <c r="W35" s="69">
        <f>(W$5&lt;'Accom_Phase Schedule'!$C$58)*-$E35/DATEDIF($L$5,'Accom_Phase Schedule'!$C$58,"m")</f>
        <v>0</v>
      </c>
      <c r="X35" s="69">
        <f>(X$5&lt;'Accom_Phase Schedule'!$C$58)*-$E35/DATEDIF($L$5,'Accom_Phase Schedule'!$C$58,"m")</f>
        <v>0</v>
      </c>
      <c r="Y35" s="69">
        <f>(Y$5&lt;'Accom_Phase Schedule'!$C$58)*-$E35/DATEDIF($L$5,'Accom_Phase Schedule'!$C$58,"m")</f>
        <v>0</v>
      </c>
      <c r="Z35" s="69">
        <f>(Z$5&lt;'Accom_Phase Schedule'!$C$58)*-$E35/DATEDIF($L$5,'Accom_Phase Schedule'!$C$58,"m")</f>
        <v>0</v>
      </c>
      <c r="AA35" s="69">
        <f>(AA$5&lt;'Accom_Phase Schedule'!$C$58)*-$E35/DATEDIF($L$5,'Accom_Phase Schedule'!$C$58,"m")</f>
        <v>0</v>
      </c>
      <c r="AB35" s="69">
        <f>(AB$5&lt;'Accom_Phase Schedule'!$C$58)*-$E35/DATEDIF($L$5,'Accom_Phase Schedule'!$C$58,"m")</f>
        <v>0</v>
      </c>
      <c r="AC35" s="69">
        <f>(AC$5&lt;'Accom_Phase Schedule'!$C$58)*-$E35/DATEDIF($L$5,'Accom_Phase Schedule'!$C$58,"m")</f>
        <v>0</v>
      </c>
      <c r="AD35" s="69">
        <f>(AD$5&lt;'Accom_Phase Schedule'!$C$58)*-$E35/DATEDIF($L$5,'Accom_Phase Schedule'!$C$58,"m")</f>
        <v>0</v>
      </c>
      <c r="AE35" s="69">
        <f>(AE$5&lt;'Accom_Phase Schedule'!$C$58)*-$E35/DATEDIF($L$5,'Accom_Phase Schedule'!$C$58,"m")</f>
        <v>0</v>
      </c>
      <c r="AF35" s="69">
        <f>(AF$5&lt;'Accom_Phase Schedule'!$C$58)*-$E35/DATEDIF($L$5,'Accom_Phase Schedule'!$C$58,"m")</f>
        <v>0</v>
      </c>
      <c r="AG35" s="69">
        <f>(AG$5&lt;'Accom_Phase Schedule'!$C$58)*-$E35/DATEDIF($L$5,'Accom_Phase Schedule'!$C$58,"m")</f>
        <v>0</v>
      </c>
      <c r="AH35" s="69">
        <f>(AH$5&lt;'Accom_Phase Schedule'!$C$58)*-$E35/DATEDIF($L$5,'Accom_Phase Schedule'!$C$58,"m")</f>
        <v>0</v>
      </c>
      <c r="AI35" s="69">
        <f>(AI$5&lt;'Accom_Phase Schedule'!$C$58)*-$E35/DATEDIF($L$5,'Accom_Phase Schedule'!$C$58,"m")</f>
        <v>0</v>
      </c>
      <c r="AJ35" s="69">
        <f>(AJ$5&lt;'Accom_Phase Schedule'!$C$58)*-$E35/DATEDIF($L$5,'Accom_Phase Schedule'!$C$58,"m")</f>
        <v>0</v>
      </c>
      <c r="AK35" s="69">
        <f>(AK$5&lt;'Accom_Phase Schedule'!$C$58)*-$E35/DATEDIF($L$5,'Accom_Phase Schedule'!$C$58,"m")</f>
        <v>0</v>
      </c>
      <c r="AL35" s="69">
        <f>(AL$5&lt;'Accom_Phase Schedule'!$C$58)*-$E35/DATEDIF($L$5,'Accom_Phase Schedule'!$C$58,"m")</f>
        <v>0</v>
      </c>
      <c r="AM35" s="69">
        <f>(AM$5&lt;'Accom_Phase Schedule'!$C$58)*-$E35/DATEDIF($L$5,'Accom_Phase Schedule'!$C$58,"m")</f>
        <v>0</v>
      </c>
      <c r="AN35" s="69">
        <f>(AN$5&lt;'Accom_Phase Schedule'!$C$58)*-$E35/DATEDIF($L$5,'Accom_Phase Schedule'!$C$58,"m")</f>
        <v>0</v>
      </c>
      <c r="AO35" s="69">
        <f>(AO$5&lt;'Accom_Phase Schedule'!$C$58)*-$E35/DATEDIF($L$5,'Accom_Phase Schedule'!$C$58,"m")</f>
        <v>0</v>
      </c>
      <c r="AP35" s="69">
        <f>(AP$5&lt;'Accom_Phase Schedule'!$C$58)*-$E35/DATEDIF($L$5,'Accom_Phase Schedule'!$C$58,"m")</f>
        <v>0</v>
      </c>
      <c r="AQ35" s="69">
        <f>(AQ$5&lt;'Accom_Phase Schedule'!$C$58)*-$E35/DATEDIF($L$5,'Accom_Phase Schedule'!$C$58,"m")</f>
        <v>0</v>
      </c>
      <c r="AR35" s="69">
        <f>(AR$5&lt;'Accom_Phase Schedule'!$C$58)*-$E35/DATEDIF($L$5,'Accom_Phase Schedule'!$C$58,"m")</f>
        <v>0</v>
      </c>
      <c r="AS35" s="69">
        <f>(AS$5&lt;'Accom_Phase Schedule'!$C$58)*-$E35/DATEDIF($L$5,'Accom_Phase Schedule'!$C$58,"m")</f>
        <v>0</v>
      </c>
      <c r="AT35" s="69">
        <f>(AT$5&lt;'Accom_Phase Schedule'!$C$58)*-$E35/DATEDIF($L$5,'Accom_Phase Schedule'!$C$58,"m")</f>
        <v>0</v>
      </c>
      <c r="AU35" s="69">
        <f>(AU$5&lt;'Accom_Phase Schedule'!$C$58)*-$E35/DATEDIF($L$5,'Accom_Phase Schedule'!$C$58,"m")</f>
        <v>0</v>
      </c>
      <c r="AV35" s="69">
        <f>(AV$5&lt;'Accom_Phase Schedule'!$C$58)*-$E35/DATEDIF($L$5,'Accom_Phase Schedule'!$C$58,"m")</f>
        <v>0</v>
      </c>
      <c r="AW35" s="69">
        <f>(AW$5&lt;'Accom_Phase Schedule'!$C$58)*-$E35/DATEDIF($L$5,'Accom_Phase Schedule'!$C$58,"m")</f>
        <v>0</v>
      </c>
      <c r="AX35" s="69">
        <f>(AX$5&lt;'Accom_Phase Schedule'!$C$58)*-$E35/DATEDIF($L$5,'Accom_Phase Schedule'!$C$58,"m")</f>
        <v>0</v>
      </c>
      <c r="AY35" s="69">
        <f>(AY$5&lt;'Accom_Phase Schedule'!$C$58)*-$E35/DATEDIF($L$5,'Accom_Phase Schedule'!$C$58,"m")</f>
        <v>0</v>
      </c>
      <c r="AZ35" s="69">
        <f>(AZ$5&lt;'Accom_Phase Schedule'!$C$58)*-$E35/DATEDIF($L$5,'Accom_Phase Schedule'!$C$58,"m")</f>
        <v>0</v>
      </c>
      <c r="BA35" s="69">
        <f>(BA$5&lt;'Accom_Phase Schedule'!$C$58)*-$E35/DATEDIF($L$5,'Accom_Phase Schedule'!$C$58,"m")</f>
        <v>0</v>
      </c>
      <c r="BB35" s="69">
        <f>(BB$5&lt;'Accom_Phase Schedule'!$C$58)*-$E35/DATEDIF($L$5,'Accom_Phase Schedule'!$C$58,"m")</f>
        <v>0</v>
      </c>
      <c r="BC35" s="69">
        <f>(BC$5&lt;'Accom_Phase Schedule'!$C$58)*-$E35/DATEDIF($L$5,'Accom_Phase Schedule'!$C$58,"m")</f>
        <v>0</v>
      </c>
    </row>
    <row r="36" spans="2:55" x14ac:dyDescent="0.25">
      <c r="B36" s="7" t="s">
        <v>19</v>
      </c>
      <c r="C36" s="9">
        <v>3.0000000000000001E-3</v>
      </c>
      <c r="D36" s="7" t="s">
        <v>25</v>
      </c>
      <c r="E36" s="7">
        <f>C36*$E$69</f>
        <v>286500</v>
      </c>
      <c r="H36" s="1" t="str">
        <f t="shared" si="9"/>
        <v>Civil Engineering</v>
      </c>
      <c r="I36" s="3">
        <f t="shared" si="10"/>
        <v>-286500</v>
      </c>
      <c r="K36" s="1">
        <f>(K$5&lt;'Accom_Phase Schedule'!$C$58)*-$E36/DATEDIF($K$5,'Accom_Phase Schedule'!$C$58,"m")</f>
        <v>-57300</v>
      </c>
      <c r="L36" s="1">
        <f>(L$5&lt;'Accom_Phase Schedule'!$C$58)*-$E36/DATEDIF($K$5,'Accom_Phase Schedule'!$C$58,"m")</f>
        <v>-57300</v>
      </c>
      <c r="M36" s="1">
        <f>(M$5&lt;'Accom_Phase Schedule'!$C$58)*-$E36/DATEDIF($K$5,'Accom_Phase Schedule'!$C$58,"m")</f>
        <v>-57300</v>
      </c>
      <c r="N36" s="1">
        <f>(N$5&lt;'Accom_Phase Schedule'!$C$58)*-$E36/DATEDIF($K$5,'Accom_Phase Schedule'!$C$58,"m")</f>
        <v>-57300</v>
      </c>
      <c r="O36" s="1">
        <f>(O$5&lt;'Accom_Phase Schedule'!$C$58)*-$E36/DATEDIF($K$5,'Accom_Phase Schedule'!$C$58,"m")</f>
        <v>-57300</v>
      </c>
      <c r="P36" s="1">
        <f>(P$5&lt;'Accom_Phase Schedule'!$C$58)*-$E36/DATEDIF($L$5,'Accom_Phase Schedule'!$C$58,"m")</f>
        <v>0</v>
      </c>
      <c r="Q36" s="1">
        <f>(Q$5&lt;'Accom_Phase Schedule'!$C$58)*-$E36/DATEDIF($L$5,'Accom_Phase Schedule'!$C$58,"m")</f>
        <v>0</v>
      </c>
      <c r="R36" s="1">
        <f>(R$5&lt;'Accom_Phase Schedule'!$C$58)*-$E36/DATEDIF($L$5,'Accom_Phase Schedule'!$C$58,"m")</f>
        <v>0</v>
      </c>
      <c r="S36" s="1">
        <f>(S$5&lt;'Accom_Phase Schedule'!$C$58)*-$E36/DATEDIF($L$5,'Accom_Phase Schedule'!$C$58,"m")</f>
        <v>0</v>
      </c>
      <c r="T36" s="1">
        <f>(T$5&lt;'Accom_Phase Schedule'!$C$58)*-$E36/DATEDIF($L$5,'Accom_Phase Schedule'!$C$58,"m")</f>
        <v>0</v>
      </c>
      <c r="U36" s="1">
        <f>(U$5&lt;'Accom_Phase Schedule'!$C$58)*-$E36/DATEDIF($L$5,'Accom_Phase Schedule'!$C$58,"m")</f>
        <v>0</v>
      </c>
      <c r="V36" s="1">
        <f>(V$5&lt;'Accom_Phase Schedule'!$C$58)*-$E36/DATEDIF($L$5,'Accom_Phase Schedule'!$C$58,"m")</f>
        <v>0</v>
      </c>
      <c r="W36" s="1">
        <f>(W$5&lt;'Accom_Phase Schedule'!$C$58)*-$E36/DATEDIF($L$5,'Accom_Phase Schedule'!$C$58,"m")</f>
        <v>0</v>
      </c>
      <c r="X36" s="1">
        <f>(X$5&lt;'Accom_Phase Schedule'!$C$58)*-$E36/DATEDIF($L$5,'Accom_Phase Schedule'!$C$58,"m")</f>
        <v>0</v>
      </c>
      <c r="Y36" s="1">
        <f>(Y$5&lt;'Accom_Phase Schedule'!$C$58)*-$E36/DATEDIF($L$5,'Accom_Phase Schedule'!$C$58,"m")</f>
        <v>0</v>
      </c>
      <c r="Z36" s="1">
        <f>(Z$5&lt;'Accom_Phase Schedule'!$C$58)*-$E36/DATEDIF($L$5,'Accom_Phase Schedule'!$C$58,"m")</f>
        <v>0</v>
      </c>
      <c r="AA36" s="1">
        <f>(AA$5&lt;'Accom_Phase Schedule'!$C$58)*-$E36/DATEDIF($L$5,'Accom_Phase Schedule'!$C$58,"m")</f>
        <v>0</v>
      </c>
      <c r="AB36" s="1">
        <f>(AB$5&lt;'Accom_Phase Schedule'!$C$58)*-$E36/DATEDIF($L$5,'Accom_Phase Schedule'!$C$58,"m")</f>
        <v>0</v>
      </c>
      <c r="AC36" s="1">
        <f>(AC$5&lt;'Accom_Phase Schedule'!$C$58)*-$E36/DATEDIF($L$5,'Accom_Phase Schedule'!$C$58,"m")</f>
        <v>0</v>
      </c>
      <c r="AD36" s="1">
        <f>(AD$5&lt;'Accom_Phase Schedule'!$C$58)*-$E36/DATEDIF($L$5,'Accom_Phase Schedule'!$C$58,"m")</f>
        <v>0</v>
      </c>
      <c r="AE36" s="1">
        <f>(AE$5&lt;'Accom_Phase Schedule'!$C$58)*-$E36/DATEDIF($L$5,'Accom_Phase Schedule'!$C$58,"m")</f>
        <v>0</v>
      </c>
      <c r="AF36" s="1">
        <f>(AF$5&lt;'Accom_Phase Schedule'!$C$58)*-$E36/DATEDIF($L$5,'Accom_Phase Schedule'!$C$58,"m")</f>
        <v>0</v>
      </c>
      <c r="AG36" s="1">
        <f>(AG$5&lt;'Accom_Phase Schedule'!$C$58)*-$E36/DATEDIF($L$5,'Accom_Phase Schedule'!$C$58,"m")</f>
        <v>0</v>
      </c>
      <c r="AH36" s="1">
        <f>(AH$5&lt;'Accom_Phase Schedule'!$C$58)*-$E36/DATEDIF($L$5,'Accom_Phase Schedule'!$C$58,"m")</f>
        <v>0</v>
      </c>
      <c r="AI36" s="1">
        <f>(AI$5&lt;'Accom_Phase Schedule'!$C$58)*-$E36/DATEDIF($L$5,'Accom_Phase Schedule'!$C$58,"m")</f>
        <v>0</v>
      </c>
      <c r="AJ36" s="1">
        <f>(AJ$5&lt;'Accom_Phase Schedule'!$C$58)*-$E36/DATEDIF($L$5,'Accom_Phase Schedule'!$C$58,"m")</f>
        <v>0</v>
      </c>
      <c r="AK36" s="1">
        <f>(AK$5&lt;'Accom_Phase Schedule'!$C$58)*-$E36/DATEDIF($L$5,'Accom_Phase Schedule'!$C$58,"m")</f>
        <v>0</v>
      </c>
      <c r="AL36" s="1">
        <f>(AL$5&lt;'Accom_Phase Schedule'!$C$58)*-$E36/DATEDIF($L$5,'Accom_Phase Schedule'!$C$58,"m")</f>
        <v>0</v>
      </c>
      <c r="AM36" s="1">
        <f>(AM$5&lt;'Accom_Phase Schedule'!$C$58)*-$E36/DATEDIF($L$5,'Accom_Phase Schedule'!$C$58,"m")</f>
        <v>0</v>
      </c>
      <c r="AN36" s="1">
        <f>(AN$5&lt;'Accom_Phase Schedule'!$C$58)*-$E36/DATEDIF($L$5,'Accom_Phase Schedule'!$C$58,"m")</f>
        <v>0</v>
      </c>
      <c r="AO36" s="1">
        <f>(AO$5&lt;'Accom_Phase Schedule'!$C$58)*-$E36/DATEDIF($L$5,'Accom_Phase Schedule'!$C$58,"m")</f>
        <v>0</v>
      </c>
      <c r="AP36" s="1">
        <f>(AP$5&lt;'Accom_Phase Schedule'!$C$58)*-$E36/DATEDIF($L$5,'Accom_Phase Schedule'!$C$58,"m")</f>
        <v>0</v>
      </c>
      <c r="AQ36" s="1">
        <f>(AQ$5&lt;'Accom_Phase Schedule'!$C$58)*-$E36/DATEDIF($L$5,'Accom_Phase Schedule'!$C$58,"m")</f>
        <v>0</v>
      </c>
      <c r="AR36" s="1">
        <f>(AR$5&lt;'Accom_Phase Schedule'!$C$58)*-$E36/DATEDIF($L$5,'Accom_Phase Schedule'!$C$58,"m")</f>
        <v>0</v>
      </c>
      <c r="AS36" s="1">
        <f>(AS$5&lt;'Accom_Phase Schedule'!$C$58)*-$E36/DATEDIF($L$5,'Accom_Phase Schedule'!$C$58,"m")</f>
        <v>0</v>
      </c>
      <c r="AT36" s="1">
        <f>(AT$5&lt;'Accom_Phase Schedule'!$C$58)*-$E36/DATEDIF($L$5,'Accom_Phase Schedule'!$C$58,"m")</f>
        <v>0</v>
      </c>
      <c r="AU36" s="1">
        <f>(AU$5&lt;'Accom_Phase Schedule'!$C$58)*-$E36/DATEDIF($L$5,'Accom_Phase Schedule'!$C$58,"m")</f>
        <v>0</v>
      </c>
      <c r="AV36" s="1">
        <f>(AV$5&lt;'Accom_Phase Schedule'!$C$58)*-$E36/DATEDIF($L$5,'Accom_Phase Schedule'!$C$58,"m")</f>
        <v>0</v>
      </c>
      <c r="AW36" s="1">
        <f>(AW$5&lt;'Accom_Phase Schedule'!$C$58)*-$E36/DATEDIF($L$5,'Accom_Phase Schedule'!$C$58,"m")</f>
        <v>0</v>
      </c>
      <c r="AX36" s="1">
        <f>(AX$5&lt;'Accom_Phase Schedule'!$C$58)*-$E36/DATEDIF($L$5,'Accom_Phase Schedule'!$C$58,"m")</f>
        <v>0</v>
      </c>
      <c r="AY36" s="1">
        <f>(AY$5&lt;'Accom_Phase Schedule'!$C$58)*-$E36/DATEDIF($L$5,'Accom_Phase Schedule'!$C$58,"m")</f>
        <v>0</v>
      </c>
      <c r="AZ36" s="1">
        <f>(AZ$5&lt;'Accom_Phase Schedule'!$C$58)*-$E36/DATEDIF($L$5,'Accom_Phase Schedule'!$C$58,"m")</f>
        <v>0</v>
      </c>
      <c r="BA36" s="1">
        <f>(BA$5&lt;'Accom_Phase Schedule'!$C$58)*-$E36/DATEDIF($L$5,'Accom_Phase Schedule'!$C$58,"m")</f>
        <v>0</v>
      </c>
      <c r="BB36" s="1">
        <f>(BB$5&lt;'Accom_Phase Schedule'!$C$58)*-$E36/DATEDIF($L$5,'Accom_Phase Schedule'!$C$58,"m")</f>
        <v>0</v>
      </c>
      <c r="BC36" s="1">
        <f>(BC$5&lt;'Accom_Phase Schedule'!$C$58)*-$E36/DATEDIF($L$5,'Accom_Phase Schedule'!$C$58,"m")</f>
        <v>0</v>
      </c>
    </row>
    <row r="37" spans="2:55" x14ac:dyDescent="0.25">
      <c r="B37" s="7" t="s">
        <v>20</v>
      </c>
      <c r="C37" s="9">
        <v>3.5000000000000001E-3</v>
      </c>
      <c r="D37" s="7" t="s">
        <v>25</v>
      </c>
      <c r="E37" s="7">
        <f>C37*$E$69</f>
        <v>334250</v>
      </c>
      <c r="H37" s="69" t="str">
        <f t="shared" si="9"/>
        <v>Quanity Surveyance</v>
      </c>
      <c r="I37" s="70">
        <f t="shared" si="10"/>
        <v>-334250</v>
      </c>
      <c r="J37" s="69"/>
      <c r="K37" s="69">
        <f>(K$5&lt;'Accom_Phase Schedule'!$C$58)*-$E37/DATEDIF($K$5,'Accom_Phase Schedule'!$C$58,"m")</f>
        <v>-66850</v>
      </c>
      <c r="L37" s="69">
        <f>(L$5&lt;'Accom_Phase Schedule'!$C$58)*-$E37/DATEDIF($K$5,'Accom_Phase Schedule'!$C$58,"m")</f>
        <v>-66850</v>
      </c>
      <c r="M37" s="69">
        <f>(M$5&lt;'Accom_Phase Schedule'!$C$58)*-$E37/DATEDIF($K$5,'Accom_Phase Schedule'!$C$58,"m")</f>
        <v>-66850</v>
      </c>
      <c r="N37" s="69">
        <f>(N$5&lt;'Accom_Phase Schedule'!$C$58)*-$E37/DATEDIF($K$5,'Accom_Phase Schedule'!$C$58,"m")</f>
        <v>-66850</v>
      </c>
      <c r="O37" s="69">
        <f>(O$5&lt;'Accom_Phase Schedule'!$C$58)*-$E37/DATEDIF($K$5,'Accom_Phase Schedule'!$C$58,"m")</f>
        <v>-66850</v>
      </c>
      <c r="P37" s="69">
        <f>(P$5&lt;'Accom_Phase Schedule'!$C$58)*-$E37/DATEDIF($L$5,'Accom_Phase Schedule'!$C$58,"m")</f>
        <v>0</v>
      </c>
      <c r="Q37" s="69">
        <f>(Q$5&lt;'Accom_Phase Schedule'!$C$58)*-$E37/DATEDIF($L$5,'Accom_Phase Schedule'!$C$58,"m")</f>
        <v>0</v>
      </c>
      <c r="R37" s="69">
        <f>(R$5&lt;'Accom_Phase Schedule'!$C$58)*-$E37/DATEDIF($L$5,'Accom_Phase Schedule'!$C$58,"m")</f>
        <v>0</v>
      </c>
      <c r="S37" s="69">
        <f>(S$5&lt;'Accom_Phase Schedule'!$C$58)*-$E37/DATEDIF($L$5,'Accom_Phase Schedule'!$C$58,"m")</f>
        <v>0</v>
      </c>
      <c r="T37" s="69">
        <f>(T$5&lt;'Accom_Phase Schedule'!$C$58)*-$E37/DATEDIF($L$5,'Accom_Phase Schedule'!$C$58,"m")</f>
        <v>0</v>
      </c>
      <c r="U37" s="69">
        <f>(U$5&lt;'Accom_Phase Schedule'!$C$58)*-$E37/DATEDIF($L$5,'Accom_Phase Schedule'!$C$58,"m")</f>
        <v>0</v>
      </c>
      <c r="V37" s="69">
        <f>(V$5&lt;'Accom_Phase Schedule'!$C$58)*-$E37/DATEDIF($L$5,'Accom_Phase Schedule'!$C$58,"m")</f>
        <v>0</v>
      </c>
      <c r="W37" s="69">
        <f>(W$5&lt;'Accom_Phase Schedule'!$C$58)*-$E37/DATEDIF($L$5,'Accom_Phase Schedule'!$C$58,"m")</f>
        <v>0</v>
      </c>
      <c r="X37" s="69">
        <f>(X$5&lt;'Accom_Phase Schedule'!$C$58)*-$E37/DATEDIF($L$5,'Accom_Phase Schedule'!$C$58,"m")</f>
        <v>0</v>
      </c>
      <c r="Y37" s="69">
        <f>(Y$5&lt;'Accom_Phase Schedule'!$C$58)*-$E37/DATEDIF($L$5,'Accom_Phase Schedule'!$C$58,"m")</f>
        <v>0</v>
      </c>
      <c r="Z37" s="69">
        <f>(Z$5&lt;'Accom_Phase Schedule'!$C$58)*-$E37/DATEDIF($L$5,'Accom_Phase Schedule'!$C$58,"m")</f>
        <v>0</v>
      </c>
      <c r="AA37" s="69">
        <f>(AA$5&lt;'Accom_Phase Schedule'!$C$58)*-$E37/DATEDIF($L$5,'Accom_Phase Schedule'!$C$58,"m")</f>
        <v>0</v>
      </c>
      <c r="AB37" s="69">
        <f>(AB$5&lt;'Accom_Phase Schedule'!$C$58)*-$E37/DATEDIF($L$5,'Accom_Phase Schedule'!$C$58,"m")</f>
        <v>0</v>
      </c>
      <c r="AC37" s="69">
        <f>(AC$5&lt;'Accom_Phase Schedule'!$C$58)*-$E37/DATEDIF($L$5,'Accom_Phase Schedule'!$C$58,"m")</f>
        <v>0</v>
      </c>
      <c r="AD37" s="69">
        <f>(AD$5&lt;'Accom_Phase Schedule'!$C$58)*-$E37/DATEDIF($L$5,'Accom_Phase Schedule'!$C$58,"m")</f>
        <v>0</v>
      </c>
      <c r="AE37" s="69">
        <f>(AE$5&lt;'Accom_Phase Schedule'!$C$58)*-$E37/DATEDIF($L$5,'Accom_Phase Schedule'!$C$58,"m")</f>
        <v>0</v>
      </c>
      <c r="AF37" s="69">
        <f>(AF$5&lt;'Accom_Phase Schedule'!$C$58)*-$E37/DATEDIF($L$5,'Accom_Phase Schedule'!$C$58,"m")</f>
        <v>0</v>
      </c>
      <c r="AG37" s="69">
        <f>(AG$5&lt;'Accom_Phase Schedule'!$C$58)*-$E37/DATEDIF($L$5,'Accom_Phase Schedule'!$C$58,"m")</f>
        <v>0</v>
      </c>
      <c r="AH37" s="69">
        <f>(AH$5&lt;'Accom_Phase Schedule'!$C$58)*-$E37/DATEDIF($L$5,'Accom_Phase Schedule'!$C$58,"m")</f>
        <v>0</v>
      </c>
      <c r="AI37" s="69">
        <f>(AI$5&lt;'Accom_Phase Schedule'!$C$58)*-$E37/DATEDIF($L$5,'Accom_Phase Schedule'!$C$58,"m")</f>
        <v>0</v>
      </c>
      <c r="AJ37" s="69">
        <f>(AJ$5&lt;'Accom_Phase Schedule'!$C$58)*-$E37/DATEDIF($L$5,'Accom_Phase Schedule'!$C$58,"m")</f>
        <v>0</v>
      </c>
      <c r="AK37" s="69">
        <f>(AK$5&lt;'Accom_Phase Schedule'!$C$58)*-$E37/DATEDIF($L$5,'Accom_Phase Schedule'!$C$58,"m")</f>
        <v>0</v>
      </c>
      <c r="AL37" s="69">
        <f>(AL$5&lt;'Accom_Phase Schedule'!$C$58)*-$E37/DATEDIF($L$5,'Accom_Phase Schedule'!$C$58,"m")</f>
        <v>0</v>
      </c>
      <c r="AM37" s="69">
        <f>(AM$5&lt;'Accom_Phase Schedule'!$C$58)*-$E37/DATEDIF($L$5,'Accom_Phase Schedule'!$C$58,"m")</f>
        <v>0</v>
      </c>
      <c r="AN37" s="69">
        <f>(AN$5&lt;'Accom_Phase Schedule'!$C$58)*-$E37/DATEDIF($L$5,'Accom_Phase Schedule'!$C$58,"m")</f>
        <v>0</v>
      </c>
      <c r="AO37" s="69">
        <f>(AO$5&lt;'Accom_Phase Schedule'!$C$58)*-$E37/DATEDIF($L$5,'Accom_Phase Schedule'!$C$58,"m")</f>
        <v>0</v>
      </c>
      <c r="AP37" s="69">
        <f>(AP$5&lt;'Accom_Phase Schedule'!$C$58)*-$E37/DATEDIF($L$5,'Accom_Phase Schedule'!$C$58,"m")</f>
        <v>0</v>
      </c>
      <c r="AQ37" s="69">
        <f>(AQ$5&lt;'Accom_Phase Schedule'!$C$58)*-$E37/DATEDIF($L$5,'Accom_Phase Schedule'!$C$58,"m")</f>
        <v>0</v>
      </c>
      <c r="AR37" s="69">
        <f>(AR$5&lt;'Accom_Phase Schedule'!$C$58)*-$E37/DATEDIF($L$5,'Accom_Phase Schedule'!$C$58,"m")</f>
        <v>0</v>
      </c>
      <c r="AS37" s="69">
        <f>(AS$5&lt;'Accom_Phase Schedule'!$C$58)*-$E37/DATEDIF($L$5,'Accom_Phase Schedule'!$C$58,"m")</f>
        <v>0</v>
      </c>
      <c r="AT37" s="69">
        <f>(AT$5&lt;'Accom_Phase Schedule'!$C$58)*-$E37/DATEDIF($L$5,'Accom_Phase Schedule'!$C$58,"m")</f>
        <v>0</v>
      </c>
      <c r="AU37" s="69">
        <f>(AU$5&lt;'Accom_Phase Schedule'!$C$58)*-$E37/DATEDIF($L$5,'Accom_Phase Schedule'!$C$58,"m")</f>
        <v>0</v>
      </c>
      <c r="AV37" s="69">
        <f>(AV$5&lt;'Accom_Phase Schedule'!$C$58)*-$E37/DATEDIF($L$5,'Accom_Phase Schedule'!$C$58,"m")</f>
        <v>0</v>
      </c>
      <c r="AW37" s="69">
        <f>(AW$5&lt;'Accom_Phase Schedule'!$C$58)*-$E37/DATEDIF($L$5,'Accom_Phase Schedule'!$C$58,"m")</f>
        <v>0</v>
      </c>
      <c r="AX37" s="69">
        <f>(AX$5&lt;'Accom_Phase Schedule'!$C$58)*-$E37/DATEDIF($L$5,'Accom_Phase Schedule'!$C$58,"m")</f>
        <v>0</v>
      </c>
      <c r="AY37" s="69">
        <f>(AY$5&lt;'Accom_Phase Schedule'!$C$58)*-$E37/DATEDIF($L$5,'Accom_Phase Schedule'!$C$58,"m")</f>
        <v>0</v>
      </c>
      <c r="AZ37" s="69">
        <f>(AZ$5&lt;'Accom_Phase Schedule'!$C$58)*-$E37/DATEDIF($L$5,'Accom_Phase Schedule'!$C$58,"m")</f>
        <v>0</v>
      </c>
      <c r="BA37" s="69">
        <f>(BA$5&lt;'Accom_Phase Schedule'!$C$58)*-$E37/DATEDIF($L$5,'Accom_Phase Schedule'!$C$58,"m")</f>
        <v>0</v>
      </c>
      <c r="BB37" s="69">
        <f>(BB$5&lt;'Accom_Phase Schedule'!$C$58)*-$E37/DATEDIF($L$5,'Accom_Phase Schedule'!$C$58,"m")</f>
        <v>0</v>
      </c>
      <c r="BC37" s="69">
        <f>(BC$5&lt;'Accom_Phase Schedule'!$C$58)*-$E37/DATEDIF($L$5,'Accom_Phase Schedule'!$C$58,"m")</f>
        <v>0</v>
      </c>
    </row>
    <row r="38" spans="2:55" x14ac:dyDescent="0.25">
      <c r="B38" s="7" t="s">
        <v>21</v>
      </c>
      <c r="C38" s="8">
        <v>250</v>
      </c>
      <c r="D38" s="7" t="s">
        <v>27</v>
      </c>
      <c r="E38" s="7">
        <f>C38*'Accom_Phase Schedule'!$C$45</f>
        <v>125000</v>
      </c>
      <c r="H38" s="1" t="str">
        <f t="shared" si="9"/>
        <v>Fire Cert</v>
      </c>
      <c r="I38" s="3">
        <f t="shared" si="10"/>
        <v>-125000</v>
      </c>
      <c r="K38" s="1">
        <f>(K$5&lt;'Accom_Phase Schedule'!$C$58)*-$E38/DATEDIF($K$5,'Accom_Phase Schedule'!$C$58,"m")</f>
        <v>-25000</v>
      </c>
      <c r="L38" s="1">
        <f>(L$5&lt;'Accom_Phase Schedule'!$C$58)*-$E38/DATEDIF($K$5,'Accom_Phase Schedule'!$C$58,"m")</f>
        <v>-25000</v>
      </c>
      <c r="M38" s="1">
        <f>(M$5&lt;'Accom_Phase Schedule'!$C$58)*-$E38/DATEDIF($K$5,'Accom_Phase Schedule'!$C$58,"m")</f>
        <v>-25000</v>
      </c>
      <c r="N38" s="1">
        <f>(N$5&lt;'Accom_Phase Schedule'!$C$58)*-$E38/DATEDIF($K$5,'Accom_Phase Schedule'!$C$58,"m")</f>
        <v>-25000</v>
      </c>
      <c r="O38" s="1">
        <f>(O$5&lt;'Accom_Phase Schedule'!$C$58)*-$E38/DATEDIF($K$5,'Accom_Phase Schedule'!$C$58,"m")</f>
        <v>-25000</v>
      </c>
      <c r="P38" s="1">
        <f>(P$5&lt;'Accom_Phase Schedule'!$C$58)*-$E38/DATEDIF($L$5,'Accom_Phase Schedule'!$C$58,"m")</f>
        <v>0</v>
      </c>
      <c r="Q38" s="1">
        <f>(Q$5&lt;'Accom_Phase Schedule'!$C$58)*-$E38/DATEDIF($L$5,'Accom_Phase Schedule'!$C$58,"m")</f>
        <v>0</v>
      </c>
      <c r="R38" s="1">
        <f>(R$5&lt;'Accom_Phase Schedule'!$C$58)*-$E38/DATEDIF($L$5,'Accom_Phase Schedule'!$C$58,"m")</f>
        <v>0</v>
      </c>
      <c r="S38" s="1">
        <f>(S$5&lt;'Accom_Phase Schedule'!$C$58)*-$E38/DATEDIF($L$5,'Accom_Phase Schedule'!$C$58,"m")</f>
        <v>0</v>
      </c>
      <c r="T38" s="1">
        <f>(T$5&lt;'Accom_Phase Schedule'!$C$58)*-$E38/DATEDIF($L$5,'Accom_Phase Schedule'!$C$58,"m")</f>
        <v>0</v>
      </c>
      <c r="U38" s="1">
        <f>(U$5&lt;'Accom_Phase Schedule'!$C$58)*-$E38/DATEDIF($L$5,'Accom_Phase Schedule'!$C$58,"m")</f>
        <v>0</v>
      </c>
      <c r="V38" s="1">
        <f>(V$5&lt;'Accom_Phase Schedule'!$C$58)*-$E38/DATEDIF($L$5,'Accom_Phase Schedule'!$C$58,"m")</f>
        <v>0</v>
      </c>
      <c r="W38" s="1">
        <f>(W$5&lt;'Accom_Phase Schedule'!$C$58)*-$E38/DATEDIF($L$5,'Accom_Phase Schedule'!$C$58,"m")</f>
        <v>0</v>
      </c>
      <c r="X38" s="1">
        <f>(X$5&lt;'Accom_Phase Schedule'!$C$58)*-$E38/DATEDIF($L$5,'Accom_Phase Schedule'!$C$58,"m")</f>
        <v>0</v>
      </c>
      <c r="Y38" s="1">
        <f>(Y$5&lt;'Accom_Phase Schedule'!$C$58)*-$E38/DATEDIF($L$5,'Accom_Phase Schedule'!$C$58,"m")</f>
        <v>0</v>
      </c>
      <c r="Z38" s="1">
        <f>(Z$5&lt;'Accom_Phase Schedule'!$C$58)*-$E38/DATEDIF($L$5,'Accom_Phase Schedule'!$C$58,"m")</f>
        <v>0</v>
      </c>
      <c r="AA38" s="1">
        <f>(AA$5&lt;'Accom_Phase Schedule'!$C$58)*-$E38/DATEDIF($L$5,'Accom_Phase Schedule'!$C$58,"m")</f>
        <v>0</v>
      </c>
      <c r="AB38" s="1">
        <f>(AB$5&lt;'Accom_Phase Schedule'!$C$58)*-$E38/DATEDIF($L$5,'Accom_Phase Schedule'!$C$58,"m")</f>
        <v>0</v>
      </c>
      <c r="AC38" s="1">
        <f>(AC$5&lt;'Accom_Phase Schedule'!$C$58)*-$E38/DATEDIF($L$5,'Accom_Phase Schedule'!$C$58,"m")</f>
        <v>0</v>
      </c>
      <c r="AD38" s="1">
        <f>(AD$5&lt;'Accom_Phase Schedule'!$C$58)*-$E38/DATEDIF($L$5,'Accom_Phase Schedule'!$C$58,"m")</f>
        <v>0</v>
      </c>
      <c r="AE38" s="1">
        <f>(AE$5&lt;'Accom_Phase Schedule'!$C$58)*-$E38/DATEDIF($L$5,'Accom_Phase Schedule'!$C$58,"m")</f>
        <v>0</v>
      </c>
      <c r="AF38" s="1">
        <f>(AF$5&lt;'Accom_Phase Schedule'!$C$58)*-$E38/DATEDIF($L$5,'Accom_Phase Schedule'!$C$58,"m")</f>
        <v>0</v>
      </c>
      <c r="AG38" s="1">
        <f>(AG$5&lt;'Accom_Phase Schedule'!$C$58)*-$E38/DATEDIF($L$5,'Accom_Phase Schedule'!$C$58,"m")</f>
        <v>0</v>
      </c>
      <c r="AH38" s="1">
        <f>(AH$5&lt;'Accom_Phase Schedule'!$C$58)*-$E38/DATEDIF($L$5,'Accom_Phase Schedule'!$C$58,"m")</f>
        <v>0</v>
      </c>
      <c r="AI38" s="1">
        <f>(AI$5&lt;'Accom_Phase Schedule'!$C$58)*-$E38/DATEDIF($L$5,'Accom_Phase Schedule'!$C$58,"m")</f>
        <v>0</v>
      </c>
      <c r="AJ38" s="1">
        <f>(AJ$5&lt;'Accom_Phase Schedule'!$C$58)*-$E38/DATEDIF($L$5,'Accom_Phase Schedule'!$C$58,"m")</f>
        <v>0</v>
      </c>
      <c r="AK38" s="1">
        <f>(AK$5&lt;'Accom_Phase Schedule'!$C$58)*-$E38/DATEDIF($L$5,'Accom_Phase Schedule'!$C$58,"m")</f>
        <v>0</v>
      </c>
      <c r="AL38" s="1">
        <f>(AL$5&lt;'Accom_Phase Schedule'!$C$58)*-$E38/DATEDIF($L$5,'Accom_Phase Schedule'!$C$58,"m")</f>
        <v>0</v>
      </c>
      <c r="AM38" s="1">
        <f>(AM$5&lt;'Accom_Phase Schedule'!$C$58)*-$E38/DATEDIF($L$5,'Accom_Phase Schedule'!$C$58,"m")</f>
        <v>0</v>
      </c>
      <c r="AN38" s="1">
        <f>(AN$5&lt;'Accom_Phase Schedule'!$C$58)*-$E38/DATEDIF($L$5,'Accom_Phase Schedule'!$C$58,"m")</f>
        <v>0</v>
      </c>
      <c r="AO38" s="1">
        <f>(AO$5&lt;'Accom_Phase Schedule'!$C$58)*-$E38/DATEDIF($L$5,'Accom_Phase Schedule'!$C$58,"m")</f>
        <v>0</v>
      </c>
      <c r="AP38" s="1">
        <f>(AP$5&lt;'Accom_Phase Schedule'!$C$58)*-$E38/DATEDIF($L$5,'Accom_Phase Schedule'!$C$58,"m")</f>
        <v>0</v>
      </c>
      <c r="AQ38" s="1">
        <f>(AQ$5&lt;'Accom_Phase Schedule'!$C$58)*-$E38/DATEDIF($L$5,'Accom_Phase Schedule'!$C$58,"m")</f>
        <v>0</v>
      </c>
      <c r="AR38" s="1">
        <f>(AR$5&lt;'Accom_Phase Schedule'!$C$58)*-$E38/DATEDIF($L$5,'Accom_Phase Schedule'!$C$58,"m")</f>
        <v>0</v>
      </c>
      <c r="AS38" s="1">
        <f>(AS$5&lt;'Accom_Phase Schedule'!$C$58)*-$E38/DATEDIF($L$5,'Accom_Phase Schedule'!$C$58,"m")</f>
        <v>0</v>
      </c>
      <c r="AT38" s="1">
        <f>(AT$5&lt;'Accom_Phase Schedule'!$C$58)*-$E38/DATEDIF($L$5,'Accom_Phase Schedule'!$C$58,"m")</f>
        <v>0</v>
      </c>
      <c r="AU38" s="1">
        <f>(AU$5&lt;'Accom_Phase Schedule'!$C$58)*-$E38/DATEDIF($L$5,'Accom_Phase Schedule'!$C$58,"m")</f>
        <v>0</v>
      </c>
      <c r="AV38" s="1">
        <f>(AV$5&lt;'Accom_Phase Schedule'!$C$58)*-$E38/DATEDIF($L$5,'Accom_Phase Schedule'!$C$58,"m")</f>
        <v>0</v>
      </c>
      <c r="AW38" s="1">
        <f>(AW$5&lt;'Accom_Phase Schedule'!$C$58)*-$E38/DATEDIF($L$5,'Accom_Phase Schedule'!$C$58,"m")</f>
        <v>0</v>
      </c>
      <c r="AX38" s="1">
        <f>(AX$5&lt;'Accom_Phase Schedule'!$C$58)*-$E38/DATEDIF($L$5,'Accom_Phase Schedule'!$C$58,"m")</f>
        <v>0</v>
      </c>
      <c r="AY38" s="1">
        <f>(AY$5&lt;'Accom_Phase Schedule'!$C$58)*-$E38/DATEDIF($L$5,'Accom_Phase Schedule'!$C$58,"m")</f>
        <v>0</v>
      </c>
      <c r="AZ38" s="1">
        <f>(AZ$5&lt;'Accom_Phase Schedule'!$C$58)*-$E38/DATEDIF($L$5,'Accom_Phase Schedule'!$C$58,"m")</f>
        <v>0</v>
      </c>
      <c r="BA38" s="1">
        <f>(BA$5&lt;'Accom_Phase Schedule'!$C$58)*-$E38/DATEDIF($L$5,'Accom_Phase Schedule'!$C$58,"m")</f>
        <v>0</v>
      </c>
      <c r="BB38" s="1">
        <f>(BB$5&lt;'Accom_Phase Schedule'!$C$58)*-$E38/DATEDIF($L$5,'Accom_Phase Schedule'!$C$58,"m")</f>
        <v>0</v>
      </c>
      <c r="BC38" s="1">
        <f>(BC$5&lt;'Accom_Phase Schedule'!$C$58)*-$E38/DATEDIF($L$5,'Accom_Phase Schedule'!$C$58,"m")</f>
        <v>0</v>
      </c>
    </row>
    <row r="39" spans="2:55" x14ac:dyDescent="0.25">
      <c r="B39" s="7" t="s">
        <v>22</v>
      </c>
      <c r="C39" s="8">
        <v>100</v>
      </c>
      <c r="D39" s="7" t="s">
        <v>27</v>
      </c>
      <c r="E39" s="7">
        <f>C39*'Accom_Phase Schedule'!$C$45</f>
        <v>50000</v>
      </c>
      <c r="H39" s="69" t="str">
        <f t="shared" si="9"/>
        <v>Accoustics</v>
      </c>
      <c r="I39" s="70">
        <f t="shared" si="10"/>
        <v>-50000</v>
      </c>
      <c r="J39" s="69"/>
      <c r="K39" s="69">
        <f>(K$5&lt;'Accom_Phase Schedule'!$C$58)*-$E39/DATEDIF($K$5,'Accom_Phase Schedule'!$C$58,"m")</f>
        <v>-10000</v>
      </c>
      <c r="L39" s="69">
        <f>(L$5&lt;'Accom_Phase Schedule'!$C$58)*-$E39/DATEDIF($K$5,'Accom_Phase Schedule'!$C$58,"m")</f>
        <v>-10000</v>
      </c>
      <c r="M39" s="69">
        <f>(M$5&lt;'Accom_Phase Schedule'!$C$58)*-$E39/DATEDIF($K$5,'Accom_Phase Schedule'!$C$58,"m")</f>
        <v>-10000</v>
      </c>
      <c r="N39" s="69">
        <f>(N$5&lt;'Accom_Phase Schedule'!$C$58)*-$E39/DATEDIF($K$5,'Accom_Phase Schedule'!$C$58,"m")</f>
        <v>-10000</v>
      </c>
      <c r="O39" s="69">
        <f>(O$5&lt;'Accom_Phase Schedule'!$C$58)*-$E39/DATEDIF($K$5,'Accom_Phase Schedule'!$C$58,"m")</f>
        <v>-10000</v>
      </c>
      <c r="P39" s="69">
        <f>(P$5&lt;'Accom_Phase Schedule'!$C$58)*-$E39/DATEDIF($L$5,'Accom_Phase Schedule'!$C$58,"m")</f>
        <v>0</v>
      </c>
      <c r="Q39" s="69">
        <f>(Q$5&lt;'Accom_Phase Schedule'!$C$58)*-$E39/DATEDIF($L$5,'Accom_Phase Schedule'!$C$58,"m")</f>
        <v>0</v>
      </c>
      <c r="R39" s="69">
        <f>(R$5&lt;'Accom_Phase Schedule'!$C$58)*-$E39/DATEDIF($L$5,'Accom_Phase Schedule'!$C$58,"m")</f>
        <v>0</v>
      </c>
      <c r="S39" s="69">
        <f>(S$5&lt;'Accom_Phase Schedule'!$C$58)*-$E39/DATEDIF($L$5,'Accom_Phase Schedule'!$C$58,"m")</f>
        <v>0</v>
      </c>
      <c r="T39" s="69">
        <f>(T$5&lt;'Accom_Phase Schedule'!$C$58)*-$E39/DATEDIF($L$5,'Accom_Phase Schedule'!$C$58,"m")</f>
        <v>0</v>
      </c>
      <c r="U39" s="69">
        <f>(U$5&lt;'Accom_Phase Schedule'!$C$58)*-$E39/DATEDIF($L$5,'Accom_Phase Schedule'!$C$58,"m")</f>
        <v>0</v>
      </c>
      <c r="V39" s="69">
        <f>(V$5&lt;'Accom_Phase Schedule'!$C$58)*-$E39/DATEDIF($L$5,'Accom_Phase Schedule'!$C$58,"m")</f>
        <v>0</v>
      </c>
      <c r="W39" s="69">
        <f>(W$5&lt;'Accom_Phase Schedule'!$C$58)*-$E39/DATEDIF($L$5,'Accom_Phase Schedule'!$C$58,"m")</f>
        <v>0</v>
      </c>
      <c r="X39" s="69">
        <f>(X$5&lt;'Accom_Phase Schedule'!$C$58)*-$E39/DATEDIF($L$5,'Accom_Phase Schedule'!$C$58,"m")</f>
        <v>0</v>
      </c>
      <c r="Y39" s="69">
        <f>(Y$5&lt;'Accom_Phase Schedule'!$C$58)*-$E39/DATEDIF($L$5,'Accom_Phase Schedule'!$C$58,"m")</f>
        <v>0</v>
      </c>
      <c r="Z39" s="69">
        <f>(Z$5&lt;'Accom_Phase Schedule'!$C$58)*-$E39/DATEDIF($L$5,'Accom_Phase Schedule'!$C$58,"m")</f>
        <v>0</v>
      </c>
      <c r="AA39" s="69">
        <f>(AA$5&lt;'Accom_Phase Schedule'!$C$58)*-$E39/DATEDIF($L$5,'Accom_Phase Schedule'!$C$58,"m")</f>
        <v>0</v>
      </c>
      <c r="AB39" s="69">
        <f>(AB$5&lt;'Accom_Phase Schedule'!$C$58)*-$E39/DATEDIF($L$5,'Accom_Phase Schedule'!$C$58,"m")</f>
        <v>0</v>
      </c>
      <c r="AC39" s="69">
        <f>(AC$5&lt;'Accom_Phase Schedule'!$C$58)*-$E39/DATEDIF($L$5,'Accom_Phase Schedule'!$C$58,"m")</f>
        <v>0</v>
      </c>
      <c r="AD39" s="69">
        <f>(AD$5&lt;'Accom_Phase Schedule'!$C$58)*-$E39/DATEDIF($L$5,'Accom_Phase Schedule'!$C$58,"m")</f>
        <v>0</v>
      </c>
      <c r="AE39" s="69">
        <f>(AE$5&lt;'Accom_Phase Schedule'!$C$58)*-$E39/DATEDIF($L$5,'Accom_Phase Schedule'!$C$58,"m")</f>
        <v>0</v>
      </c>
      <c r="AF39" s="69">
        <f>(AF$5&lt;'Accom_Phase Schedule'!$C$58)*-$E39/DATEDIF($L$5,'Accom_Phase Schedule'!$C$58,"m")</f>
        <v>0</v>
      </c>
      <c r="AG39" s="69">
        <f>(AG$5&lt;'Accom_Phase Schedule'!$C$58)*-$E39/DATEDIF($L$5,'Accom_Phase Schedule'!$C$58,"m")</f>
        <v>0</v>
      </c>
      <c r="AH39" s="69">
        <f>(AH$5&lt;'Accom_Phase Schedule'!$C$58)*-$E39/DATEDIF($L$5,'Accom_Phase Schedule'!$C$58,"m")</f>
        <v>0</v>
      </c>
      <c r="AI39" s="69">
        <f>(AI$5&lt;'Accom_Phase Schedule'!$C$58)*-$E39/DATEDIF($L$5,'Accom_Phase Schedule'!$C$58,"m")</f>
        <v>0</v>
      </c>
      <c r="AJ39" s="69">
        <f>(AJ$5&lt;'Accom_Phase Schedule'!$C$58)*-$E39/DATEDIF($L$5,'Accom_Phase Schedule'!$C$58,"m")</f>
        <v>0</v>
      </c>
      <c r="AK39" s="69">
        <f>(AK$5&lt;'Accom_Phase Schedule'!$C$58)*-$E39/DATEDIF($L$5,'Accom_Phase Schedule'!$C$58,"m")</f>
        <v>0</v>
      </c>
      <c r="AL39" s="69">
        <f>(AL$5&lt;'Accom_Phase Schedule'!$C$58)*-$E39/DATEDIF($L$5,'Accom_Phase Schedule'!$C$58,"m")</f>
        <v>0</v>
      </c>
      <c r="AM39" s="69">
        <f>(AM$5&lt;'Accom_Phase Schedule'!$C$58)*-$E39/DATEDIF($L$5,'Accom_Phase Schedule'!$C$58,"m")</f>
        <v>0</v>
      </c>
      <c r="AN39" s="69">
        <f>(AN$5&lt;'Accom_Phase Schedule'!$C$58)*-$E39/DATEDIF($L$5,'Accom_Phase Schedule'!$C$58,"m")</f>
        <v>0</v>
      </c>
      <c r="AO39" s="69">
        <f>(AO$5&lt;'Accom_Phase Schedule'!$C$58)*-$E39/DATEDIF($L$5,'Accom_Phase Schedule'!$C$58,"m")</f>
        <v>0</v>
      </c>
      <c r="AP39" s="69">
        <f>(AP$5&lt;'Accom_Phase Schedule'!$C$58)*-$E39/DATEDIF($L$5,'Accom_Phase Schedule'!$C$58,"m")</f>
        <v>0</v>
      </c>
      <c r="AQ39" s="69">
        <f>(AQ$5&lt;'Accom_Phase Schedule'!$C$58)*-$E39/DATEDIF($L$5,'Accom_Phase Schedule'!$C$58,"m")</f>
        <v>0</v>
      </c>
      <c r="AR39" s="69">
        <f>(AR$5&lt;'Accom_Phase Schedule'!$C$58)*-$E39/DATEDIF($L$5,'Accom_Phase Schedule'!$C$58,"m")</f>
        <v>0</v>
      </c>
      <c r="AS39" s="69">
        <f>(AS$5&lt;'Accom_Phase Schedule'!$C$58)*-$E39/DATEDIF($L$5,'Accom_Phase Schedule'!$C$58,"m")</f>
        <v>0</v>
      </c>
      <c r="AT39" s="69">
        <f>(AT$5&lt;'Accom_Phase Schedule'!$C$58)*-$E39/DATEDIF($L$5,'Accom_Phase Schedule'!$C$58,"m")</f>
        <v>0</v>
      </c>
      <c r="AU39" s="69">
        <f>(AU$5&lt;'Accom_Phase Schedule'!$C$58)*-$E39/DATEDIF($L$5,'Accom_Phase Schedule'!$C$58,"m")</f>
        <v>0</v>
      </c>
      <c r="AV39" s="69">
        <f>(AV$5&lt;'Accom_Phase Schedule'!$C$58)*-$E39/DATEDIF($L$5,'Accom_Phase Schedule'!$C$58,"m")</f>
        <v>0</v>
      </c>
      <c r="AW39" s="69">
        <f>(AW$5&lt;'Accom_Phase Schedule'!$C$58)*-$E39/DATEDIF($L$5,'Accom_Phase Schedule'!$C$58,"m")</f>
        <v>0</v>
      </c>
      <c r="AX39" s="69">
        <f>(AX$5&lt;'Accom_Phase Schedule'!$C$58)*-$E39/DATEDIF($L$5,'Accom_Phase Schedule'!$C$58,"m")</f>
        <v>0</v>
      </c>
      <c r="AY39" s="69">
        <f>(AY$5&lt;'Accom_Phase Schedule'!$C$58)*-$E39/DATEDIF($L$5,'Accom_Phase Schedule'!$C$58,"m")</f>
        <v>0</v>
      </c>
      <c r="AZ39" s="69">
        <f>(AZ$5&lt;'Accom_Phase Schedule'!$C$58)*-$E39/DATEDIF($L$5,'Accom_Phase Schedule'!$C$58,"m")</f>
        <v>0</v>
      </c>
      <c r="BA39" s="69">
        <f>(BA$5&lt;'Accom_Phase Schedule'!$C$58)*-$E39/DATEDIF($L$5,'Accom_Phase Schedule'!$C$58,"m")</f>
        <v>0</v>
      </c>
      <c r="BB39" s="69">
        <f>(BB$5&lt;'Accom_Phase Schedule'!$C$58)*-$E39/DATEDIF($L$5,'Accom_Phase Schedule'!$C$58,"m")</f>
        <v>0</v>
      </c>
      <c r="BC39" s="69">
        <f>(BC$5&lt;'Accom_Phase Schedule'!$C$58)*-$E39/DATEDIF($L$5,'Accom_Phase Schedule'!$C$58,"m")</f>
        <v>0</v>
      </c>
    </row>
    <row r="40" spans="2:55" x14ac:dyDescent="0.25">
      <c r="B40" s="7" t="s">
        <v>23</v>
      </c>
      <c r="C40" s="8">
        <v>100</v>
      </c>
      <c r="D40" s="7" t="s">
        <v>27</v>
      </c>
      <c r="E40" s="7">
        <f>C40*'Accom_Phase Schedule'!$C$45</f>
        <v>50000</v>
      </c>
      <c r="H40" s="1" t="str">
        <f t="shared" si="9"/>
        <v>Assigned Certifier</v>
      </c>
      <c r="I40" s="3">
        <f t="shared" si="10"/>
        <v>-50000</v>
      </c>
      <c r="K40" s="1">
        <f>(K$5&lt;'Accom_Phase Schedule'!$C$58)*-$E40/DATEDIF($K$5,'Accom_Phase Schedule'!$C$58,"m")</f>
        <v>-10000</v>
      </c>
      <c r="L40" s="1">
        <f>(L$5&lt;'Accom_Phase Schedule'!$C$58)*-$E40/DATEDIF($K$5,'Accom_Phase Schedule'!$C$58,"m")</f>
        <v>-10000</v>
      </c>
      <c r="M40" s="1">
        <f>(M$5&lt;'Accom_Phase Schedule'!$C$58)*-$E40/DATEDIF($K$5,'Accom_Phase Schedule'!$C$58,"m")</f>
        <v>-10000</v>
      </c>
      <c r="N40" s="1">
        <f>(N$5&lt;'Accom_Phase Schedule'!$C$58)*-$E40/DATEDIF($K$5,'Accom_Phase Schedule'!$C$58,"m")</f>
        <v>-10000</v>
      </c>
      <c r="O40" s="1">
        <f>(O$5&lt;'Accom_Phase Schedule'!$C$58)*-$E40/DATEDIF($K$5,'Accom_Phase Schedule'!$C$58,"m")</f>
        <v>-10000</v>
      </c>
      <c r="P40" s="1">
        <f>(P$5&lt;'Accom_Phase Schedule'!$C$58)*-$E40/DATEDIF($L$5,'Accom_Phase Schedule'!$C$58,"m")</f>
        <v>0</v>
      </c>
      <c r="Q40" s="1">
        <f>(Q$5&lt;'Accom_Phase Schedule'!$C$58)*-$E40/DATEDIF($L$5,'Accom_Phase Schedule'!$C$58,"m")</f>
        <v>0</v>
      </c>
      <c r="R40" s="1">
        <f>(R$5&lt;'Accom_Phase Schedule'!$C$58)*-$E40/DATEDIF($L$5,'Accom_Phase Schedule'!$C$58,"m")</f>
        <v>0</v>
      </c>
      <c r="S40" s="1">
        <f>(S$5&lt;'Accom_Phase Schedule'!$C$58)*-$E40/DATEDIF($L$5,'Accom_Phase Schedule'!$C$58,"m")</f>
        <v>0</v>
      </c>
      <c r="T40" s="1">
        <f>(T$5&lt;'Accom_Phase Schedule'!$C$58)*-$E40/DATEDIF($L$5,'Accom_Phase Schedule'!$C$58,"m")</f>
        <v>0</v>
      </c>
      <c r="U40" s="1">
        <f>(U$5&lt;'Accom_Phase Schedule'!$C$58)*-$E40/DATEDIF($L$5,'Accom_Phase Schedule'!$C$58,"m")</f>
        <v>0</v>
      </c>
      <c r="V40" s="1">
        <f>(V$5&lt;'Accom_Phase Schedule'!$C$58)*-$E40/DATEDIF($L$5,'Accom_Phase Schedule'!$C$58,"m")</f>
        <v>0</v>
      </c>
      <c r="W40" s="1">
        <f>(W$5&lt;'Accom_Phase Schedule'!$C$58)*-$E40/DATEDIF($L$5,'Accom_Phase Schedule'!$C$58,"m")</f>
        <v>0</v>
      </c>
      <c r="X40" s="1">
        <f>(X$5&lt;'Accom_Phase Schedule'!$C$58)*-$E40/DATEDIF($L$5,'Accom_Phase Schedule'!$C$58,"m")</f>
        <v>0</v>
      </c>
      <c r="Y40" s="1">
        <f>(Y$5&lt;'Accom_Phase Schedule'!$C$58)*-$E40/DATEDIF($L$5,'Accom_Phase Schedule'!$C$58,"m")</f>
        <v>0</v>
      </c>
      <c r="Z40" s="1">
        <f>(Z$5&lt;'Accom_Phase Schedule'!$C$58)*-$E40/DATEDIF($L$5,'Accom_Phase Schedule'!$C$58,"m")</f>
        <v>0</v>
      </c>
      <c r="AA40" s="1">
        <f>(AA$5&lt;'Accom_Phase Schedule'!$C$58)*-$E40/DATEDIF($L$5,'Accom_Phase Schedule'!$C$58,"m")</f>
        <v>0</v>
      </c>
      <c r="AB40" s="1">
        <f>(AB$5&lt;'Accom_Phase Schedule'!$C$58)*-$E40/DATEDIF($L$5,'Accom_Phase Schedule'!$C$58,"m")</f>
        <v>0</v>
      </c>
      <c r="AC40" s="1">
        <f>(AC$5&lt;'Accom_Phase Schedule'!$C$58)*-$E40/DATEDIF($L$5,'Accom_Phase Schedule'!$C$58,"m")</f>
        <v>0</v>
      </c>
      <c r="AD40" s="1">
        <f>(AD$5&lt;'Accom_Phase Schedule'!$C$58)*-$E40/DATEDIF($L$5,'Accom_Phase Schedule'!$C$58,"m")</f>
        <v>0</v>
      </c>
      <c r="AE40" s="1">
        <f>(AE$5&lt;'Accom_Phase Schedule'!$C$58)*-$E40/DATEDIF($L$5,'Accom_Phase Schedule'!$C$58,"m")</f>
        <v>0</v>
      </c>
      <c r="AF40" s="1">
        <f>(AF$5&lt;'Accom_Phase Schedule'!$C$58)*-$E40/DATEDIF($L$5,'Accom_Phase Schedule'!$C$58,"m")</f>
        <v>0</v>
      </c>
      <c r="AG40" s="1">
        <f>(AG$5&lt;'Accom_Phase Schedule'!$C$58)*-$E40/DATEDIF($L$5,'Accom_Phase Schedule'!$C$58,"m")</f>
        <v>0</v>
      </c>
      <c r="AH40" s="1">
        <f>(AH$5&lt;'Accom_Phase Schedule'!$C$58)*-$E40/DATEDIF($L$5,'Accom_Phase Schedule'!$C$58,"m")</f>
        <v>0</v>
      </c>
      <c r="AI40" s="1">
        <f>(AI$5&lt;'Accom_Phase Schedule'!$C$58)*-$E40/DATEDIF($L$5,'Accom_Phase Schedule'!$C$58,"m")</f>
        <v>0</v>
      </c>
      <c r="AJ40" s="1">
        <f>(AJ$5&lt;'Accom_Phase Schedule'!$C$58)*-$E40/DATEDIF($L$5,'Accom_Phase Schedule'!$C$58,"m")</f>
        <v>0</v>
      </c>
      <c r="AK40" s="1">
        <f>(AK$5&lt;'Accom_Phase Schedule'!$C$58)*-$E40/DATEDIF($L$5,'Accom_Phase Schedule'!$C$58,"m")</f>
        <v>0</v>
      </c>
      <c r="AL40" s="1">
        <f>(AL$5&lt;'Accom_Phase Schedule'!$C$58)*-$E40/DATEDIF($L$5,'Accom_Phase Schedule'!$C$58,"m")</f>
        <v>0</v>
      </c>
      <c r="AM40" s="1">
        <f>(AM$5&lt;'Accom_Phase Schedule'!$C$58)*-$E40/DATEDIF($L$5,'Accom_Phase Schedule'!$C$58,"m")</f>
        <v>0</v>
      </c>
      <c r="AN40" s="1">
        <f>(AN$5&lt;'Accom_Phase Schedule'!$C$58)*-$E40/DATEDIF($L$5,'Accom_Phase Schedule'!$C$58,"m")</f>
        <v>0</v>
      </c>
      <c r="AO40" s="1">
        <f>(AO$5&lt;'Accom_Phase Schedule'!$C$58)*-$E40/DATEDIF($L$5,'Accom_Phase Schedule'!$C$58,"m")</f>
        <v>0</v>
      </c>
      <c r="AP40" s="1">
        <f>(AP$5&lt;'Accom_Phase Schedule'!$C$58)*-$E40/DATEDIF($L$5,'Accom_Phase Schedule'!$C$58,"m")</f>
        <v>0</v>
      </c>
      <c r="AQ40" s="1">
        <f>(AQ$5&lt;'Accom_Phase Schedule'!$C$58)*-$E40/DATEDIF($L$5,'Accom_Phase Schedule'!$C$58,"m")</f>
        <v>0</v>
      </c>
      <c r="AR40" s="1">
        <f>(AR$5&lt;'Accom_Phase Schedule'!$C$58)*-$E40/DATEDIF($L$5,'Accom_Phase Schedule'!$C$58,"m")</f>
        <v>0</v>
      </c>
      <c r="AS40" s="1">
        <f>(AS$5&lt;'Accom_Phase Schedule'!$C$58)*-$E40/DATEDIF($L$5,'Accom_Phase Schedule'!$C$58,"m")</f>
        <v>0</v>
      </c>
      <c r="AT40" s="1">
        <f>(AT$5&lt;'Accom_Phase Schedule'!$C$58)*-$E40/DATEDIF($L$5,'Accom_Phase Schedule'!$C$58,"m")</f>
        <v>0</v>
      </c>
      <c r="AU40" s="1">
        <f>(AU$5&lt;'Accom_Phase Schedule'!$C$58)*-$E40/DATEDIF($L$5,'Accom_Phase Schedule'!$C$58,"m")</f>
        <v>0</v>
      </c>
      <c r="AV40" s="1">
        <f>(AV$5&lt;'Accom_Phase Schedule'!$C$58)*-$E40/DATEDIF($L$5,'Accom_Phase Schedule'!$C$58,"m")</f>
        <v>0</v>
      </c>
      <c r="AW40" s="1">
        <f>(AW$5&lt;'Accom_Phase Schedule'!$C$58)*-$E40/DATEDIF($L$5,'Accom_Phase Schedule'!$C$58,"m")</f>
        <v>0</v>
      </c>
      <c r="AX40" s="1">
        <f>(AX$5&lt;'Accom_Phase Schedule'!$C$58)*-$E40/DATEDIF($L$5,'Accom_Phase Schedule'!$C$58,"m")</f>
        <v>0</v>
      </c>
      <c r="AY40" s="1">
        <f>(AY$5&lt;'Accom_Phase Schedule'!$C$58)*-$E40/DATEDIF($L$5,'Accom_Phase Schedule'!$C$58,"m")</f>
        <v>0</v>
      </c>
      <c r="AZ40" s="1">
        <f>(AZ$5&lt;'Accom_Phase Schedule'!$C$58)*-$E40/DATEDIF($L$5,'Accom_Phase Schedule'!$C$58,"m")</f>
        <v>0</v>
      </c>
      <c r="BA40" s="1">
        <f>(BA$5&lt;'Accom_Phase Schedule'!$C$58)*-$E40/DATEDIF($L$5,'Accom_Phase Schedule'!$C$58,"m")</f>
        <v>0</v>
      </c>
      <c r="BB40" s="1">
        <f>(BB$5&lt;'Accom_Phase Schedule'!$C$58)*-$E40/DATEDIF($L$5,'Accom_Phase Schedule'!$C$58,"m")</f>
        <v>0</v>
      </c>
      <c r="BC40" s="1">
        <f>(BC$5&lt;'Accom_Phase Schedule'!$C$58)*-$E40/DATEDIF($L$5,'Accom_Phase Schedule'!$C$58,"m")</f>
        <v>0</v>
      </c>
    </row>
    <row r="41" spans="2:55" x14ac:dyDescent="0.25">
      <c r="B41" s="7" t="s">
        <v>24</v>
      </c>
      <c r="C41" s="9">
        <v>0.01</v>
      </c>
      <c r="D41" s="7" t="s">
        <v>25</v>
      </c>
      <c r="E41" s="7">
        <f>C41*$E$69</f>
        <v>955000</v>
      </c>
      <c r="H41" s="69" t="str">
        <f t="shared" si="9"/>
        <v>Project Management</v>
      </c>
      <c r="I41" s="70">
        <f t="shared" si="10"/>
        <v>-955000</v>
      </c>
      <c r="J41" s="69"/>
      <c r="K41" s="69">
        <f>(K$5&lt;'Accom_Phase Schedule'!$C$58)*-$E41/DATEDIF($K$5,'Accom_Phase Schedule'!$C$58,"m")</f>
        <v>-191000</v>
      </c>
      <c r="L41" s="69">
        <f>(L$5&lt;'Accom_Phase Schedule'!$C$58)*-$E41/DATEDIF($K$5,'Accom_Phase Schedule'!$C$58,"m")</f>
        <v>-191000</v>
      </c>
      <c r="M41" s="69">
        <f>(M$5&lt;'Accom_Phase Schedule'!$C$58)*-$E41/DATEDIF($K$5,'Accom_Phase Schedule'!$C$58,"m")</f>
        <v>-191000</v>
      </c>
      <c r="N41" s="69">
        <f>(N$5&lt;'Accom_Phase Schedule'!$C$58)*-$E41/DATEDIF($K$5,'Accom_Phase Schedule'!$C$58,"m")</f>
        <v>-191000</v>
      </c>
      <c r="O41" s="69">
        <f>(O$5&lt;'Accom_Phase Schedule'!$C$58)*-$E41/DATEDIF($K$5,'Accom_Phase Schedule'!$C$58,"m")</f>
        <v>-191000</v>
      </c>
      <c r="P41" s="69">
        <f>(P$5&lt;'Accom_Phase Schedule'!$C$58)*-$E41/DATEDIF($L$5,'Accom_Phase Schedule'!$C$58,"m")</f>
        <v>0</v>
      </c>
      <c r="Q41" s="69">
        <f>(Q$5&lt;'Accom_Phase Schedule'!$C$58)*-$E41/DATEDIF($L$5,'Accom_Phase Schedule'!$C$58,"m")</f>
        <v>0</v>
      </c>
      <c r="R41" s="69">
        <f>(R$5&lt;'Accom_Phase Schedule'!$C$58)*-$E41/DATEDIF($L$5,'Accom_Phase Schedule'!$C$58,"m")</f>
        <v>0</v>
      </c>
      <c r="S41" s="69">
        <f>(S$5&lt;'Accom_Phase Schedule'!$C$58)*-$E41/DATEDIF($L$5,'Accom_Phase Schedule'!$C$58,"m")</f>
        <v>0</v>
      </c>
      <c r="T41" s="69">
        <f>(T$5&lt;'Accom_Phase Schedule'!$C$58)*-$E41/DATEDIF($L$5,'Accom_Phase Schedule'!$C$58,"m")</f>
        <v>0</v>
      </c>
      <c r="U41" s="69">
        <f>(U$5&lt;'Accom_Phase Schedule'!$C$58)*-$E41/DATEDIF($L$5,'Accom_Phase Schedule'!$C$58,"m")</f>
        <v>0</v>
      </c>
      <c r="V41" s="69">
        <f>(V$5&lt;'Accom_Phase Schedule'!$C$58)*-$E41/DATEDIF($L$5,'Accom_Phase Schedule'!$C$58,"m")</f>
        <v>0</v>
      </c>
      <c r="W41" s="69">
        <f>(W$5&lt;'Accom_Phase Schedule'!$C$58)*-$E41/DATEDIF($L$5,'Accom_Phase Schedule'!$C$58,"m")</f>
        <v>0</v>
      </c>
      <c r="X41" s="69">
        <f>(X$5&lt;'Accom_Phase Schedule'!$C$58)*-$E41/DATEDIF($L$5,'Accom_Phase Schedule'!$C$58,"m")</f>
        <v>0</v>
      </c>
      <c r="Y41" s="69">
        <f>(Y$5&lt;'Accom_Phase Schedule'!$C$58)*-$E41/DATEDIF($L$5,'Accom_Phase Schedule'!$C$58,"m")</f>
        <v>0</v>
      </c>
      <c r="Z41" s="69">
        <f>(Z$5&lt;'Accom_Phase Schedule'!$C$58)*-$E41/DATEDIF($L$5,'Accom_Phase Schedule'!$C$58,"m")</f>
        <v>0</v>
      </c>
      <c r="AA41" s="69">
        <f>(AA$5&lt;'Accom_Phase Schedule'!$C$58)*-$E41/DATEDIF($L$5,'Accom_Phase Schedule'!$C$58,"m")</f>
        <v>0</v>
      </c>
      <c r="AB41" s="69">
        <f>(AB$5&lt;'Accom_Phase Schedule'!$C$58)*-$E41/DATEDIF($L$5,'Accom_Phase Schedule'!$C$58,"m")</f>
        <v>0</v>
      </c>
      <c r="AC41" s="69">
        <f>(AC$5&lt;'Accom_Phase Schedule'!$C$58)*-$E41/DATEDIF($L$5,'Accom_Phase Schedule'!$C$58,"m")</f>
        <v>0</v>
      </c>
      <c r="AD41" s="69">
        <f>(AD$5&lt;'Accom_Phase Schedule'!$C$58)*-$E41/DATEDIF($L$5,'Accom_Phase Schedule'!$C$58,"m")</f>
        <v>0</v>
      </c>
      <c r="AE41" s="69">
        <f>(AE$5&lt;'Accom_Phase Schedule'!$C$58)*-$E41/DATEDIF($L$5,'Accom_Phase Schedule'!$C$58,"m")</f>
        <v>0</v>
      </c>
      <c r="AF41" s="69">
        <f>(AF$5&lt;'Accom_Phase Schedule'!$C$58)*-$E41/DATEDIF($L$5,'Accom_Phase Schedule'!$C$58,"m")</f>
        <v>0</v>
      </c>
      <c r="AG41" s="69">
        <f>(AG$5&lt;'Accom_Phase Schedule'!$C$58)*-$E41/DATEDIF($L$5,'Accom_Phase Schedule'!$C$58,"m")</f>
        <v>0</v>
      </c>
      <c r="AH41" s="69">
        <f>(AH$5&lt;'Accom_Phase Schedule'!$C$58)*-$E41/DATEDIF($L$5,'Accom_Phase Schedule'!$C$58,"m")</f>
        <v>0</v>
      </c>
      <c r="AI41" s="69">
        <f>(AI$5&lt;'Accom_Phase Schedule'!$C$58)*-$E41/DATEDIF($L$5,'Accom_Phase Schedule'!$C$58,"m")</f>
        <v>0</v>
      </c>
      <c r="AJ41" s="69">
        <f>(AJ$5&lt;'Accom_Phase Schedule'!$C$58)*-$E41/DATEDIF($L$5,'Accom_Phase Schedule'!$C$58,"m")</f>
        <v>0</v>
      </c>
      <c r="AK41" s="69">
        <f>(AK$5&lt;'Accom_Phase Schedule'!$C$58)*-$E41/DATEDIF($L$5,'Accom_Phase Schedule'!$C$58,"m")</f>
        <v>0</v>
      </c>
      <c r="AL41" s="69">
        <f>(AL$5&lt;'Accom_Phase Schedule'!$C$58)*-$E41/DATEDIF($L$5,'Accom_Phase Schedule'!$C$58,"m")</f>
        <v>0</v>
      </c>
      <c r="AM41" s="69">
        <f>(AM$5&lt;'Accom_Phase Schedule'!$C$58)*-$E41/DATEDIF($L$5,'Accom_Phase Schedule'!$C$58,"m")</f>
        <v>0</v>
      </c>
      <c r="AN41" s="69">
        <f>(AN$5&lt;'Accom_Phase Schedule'!$C$58)*-$E41/DATEDIF($L$5,'Accom_Phase Schedule'!$C$58,"m")</f>
        <v>0</v>
      </c>
      <c r="AO41" s="69">
        <f>(AO$5&lt;'Accom_Phase Schedule'!$C$58)*-$E41/DATEDIF($L$5,'Accom_Phase Schedule'!$C$58,"m")</f>
        <v>0</v>
      </c>
      <c r="AP41" s="69">
        <f>(AP$5&lt;'Accom_Phase Schedule'!$C$58)*-$E41/DATEDIF($L$5,'Accom_Phase Schedule'!$C$58,"m")</f>
        <v>0</v>
      </c>
      <c r="AQ41" s="69">
        <f>(AQ$5&lt;'Accom_Phase Schedule'!$C$58)*-$E41/DATEDIF($L$5,'Accom_Phase Schedule'!$C$58,"m")</f>
        <v>0</v>
      </c>
      <c r="AR41" s="69">
        <f>(AR$5&lt;'Accom_Phase Schedule'!$C$58)*-$E41/DATEDIF($L$5,'Accom_Phase Schedule'!$C$58,"m")</f>
        <v>0</v>
      </c>
      <c r="AS41" s="69">
        <f>(AS$5&lt;'Accom_Phase Schedule'!$C$58)*-$E41/DATEDIF($L$5,'Accom_Phase Schedule'!$C$58,"m")</f>
        <v>0</v>
      </c>
      <c r="AT41" s="69">
        <f>(AT$5&lt;'Accom_Phase Schedule'!$C$58)*-$E41/DATEDIF($L$5,'Accom_Phase Schedule'!$C$58,"m")</f>
        <v>0</v>
      </c>
      <c r="AU41" s="69">
        <f>(AU$5&lt;'Accom_Phase Schedule'!$C$58)*-$E41/DATEDIF($L$5,'Accom_Phase Schedule'!$C$58,"m")</f>
        <v>0</v>
      </c>
      <c r="AV41" s="69">
        <f>(AV$5&lt;'Accom_Phase Schedule'!$C$58)*-$E41/DATEDIF($L$5,'Accom_Phase Schedule'!$C$58,"m")</f>
        <v>0</v>
      </c>
      <c r="AW41" s="69">
        <f>(AW$5&lt;'Accom_Phase Schedule'!$C$58)*-$E41/DATEDIF($L$5,'Accom_Phase Schedule'!$C$58,"m")</f>
        <v>0</v>
      </c>
      <c r="AX41" s="69">
        <f>(AX$5&lt;'Accom_Phase Schedule'!$C$58)*-$E41/DATEDIF($L$5,'Accom_Phase Schedule'!$C$58,"m")</f>
        <v>0</v>
      </c>
      <c r="AY41" s="69">
        <f>(AY$5&lt;'Accom_Phase Schedule'!$C$58)*-$E41/DATEDIF($L$5,'Accom_Phase Schedule'!$C$58,"m")</f>
        <v>0</v>
      </c>
      <c r="AZ41" s="69">
        <f>(AZ$5&lt;'Accom_Phase Schedule'!$C$58)*-$E41/DATEDIF($L$5,'Accom_Phase Schedule'!$C$58,"m")</f>
        <v>0</v>
      </c>
      <c r="BA41" s="69">
        <f>(BA$5&lt;'Accom_Phase Schedule'!$C$58)*-$E41/DATEDIF($L$5,'Accom_Phase Schedule'!$C$58,"m")</f>
        <v>0</v>
      </c>
      <c r="BB41" s="69">
        <f>(BB$5&lt;'Accom_Phase Schedule'!$C$58)*-$E41/DATEDIF($L$5,'Accom_Phase Schedule'!$C$58,"m")</f>
        <v>0</v>
      </c>
      <c r="BC41" s="69">
        <f>(BC$5&lt;'Accom_Phase Schedule'!$C$58)*-$E41/DATEDIF($L$5,'Accom_Phase Schedule'!$C$58,"m")</f>
        <v>0</v>
      </c>
    </row>
    <row r="42" spans="2:55" x14ac:dyDescent="0.25">
      <c r="B42" s="7" t="s">
        <v>61</v>
      </c>
      <c r="C42" s="8">
        <v>200</v>
      </c>
      <c r="D42" s="7" t="s">
        <v>62</v>
      </c>
      <c r="E42" s="7">
        <f>C42*'Accom_Phase Schedule'!K35</f>
        <v>10000</v>
      </c>
      <c r="H42" s="1" t="str">
        <f t="shared" si="9"/>
        <v>Part V Negotiations</v>
      </c>
      <c r="I42" s="3">
        <f t="shared" si="10"/>
        <v>-10000</v>
      </c>
      <c r="K42" s="1">
        <f>(K$5&lt;'Accom_Phase Schedule'!$C$58)*-$E42/DATEDIF($K$5,'Accom_Phase Schedule'!$C$58,"m")</f>
        <v>-2000</v>
      </c>
      <c r="L42" s="1">
        <f>(L$5&lt;'Accom_Phase Schedule'!$C$58)*-$E42/DATEDIF($K$5,'Accom_Phase Schedule'!$C$58,"m")</f>
        <v>-2000</v>
      </c>
      <c r="M42" s="1">
        <f>(M$5&lt;'Accom_Phase Schedule'!$C$58)*-$E42/DATEDIF($K$5,'Accom_Phase Schedule'!$C$58,"m")</f>
        <v>-2000</v>
      </c>
      <c r="N42" s="1">
        <f>(N$5&lt;'Accom_Phase Schedule'!$C$58)*-$E42/DATEDIF($K$5,'Accom_Phase Schedule'!$C$58,"m")</f>
        <v>-2000</v>
      </c>
      <c r="O42" s="1">
        <f>(O$5&lt;'Accom_Phase Schedule'!$C$58)*-$E42/DATEDIF($K$5,'Accom_Phase Schedule'!$C$58,"m")</f>
        <v>-2000</v>
      </c>
      <c r="P42" s="1">
        <f>(P$5&lt;'Accom_Phase Schedule'!$C$58)*-$E42/DATEDIF($L$5,'Accom_Phase Schedule'!$C$58,"m")</f>
        <v>0</v>
      </c>
      <c r="Q42" s="1">
        <f>(Q$5&lt;'Accom_Phase Schedule'!$C$58)*-$E42/DATEDIF($L$5,'Accom_Phase Schedule'!$C$58,"m")</f>
        <v>0</v>
      </c>
      <c r="R42" s="1">
        <f>(R$5&lt;'Accom_Phase Schedule'!$C$58)*-$E42/DATEDIF($L$5,'Accom_Phase Schedule'!$C$58,"m")</f>
        <v>0</v>
      </c>
      <c r="S42" s="1">
        <f>(S$5&lt;'Accom_Phase Schedule'!$C$58)*-$E42/DATEDIF($L$5,'Accom_Phase Schedule'!$C$58,"m")</f>
        <v>0</v>
      </c>
      <c r="T42" s="1">
        <f>(T$5&lt;'Accom_Phase Schedule'!$C$58)*-$E42/DATEDIF($L$5,'Accom_Phase Schedule'!$C$58,"m")</f>
        <v>0</v>
      </c>
      <c r="U42" s="1">
        <f>(U$5&lt;'Accom_Phase Schedule'!$C$58)*-$E42/DATEDIF($L$5,'Accom_Phase Schedule'!$C$58,"m")</f>
        <v>0</v>
      </c>
      <c r="V42" s="1">
        <f>(V$5&lt;'Accom_Phase Schedule'!$C$58)*-$E42/DATEDIF($L$5,'Accom_Phase Schedule'!$C$58,"m")</f>
        <v>0</v>
      </c>
      <c r="W42" s="1">
        <f>(W$5&lt;'Accom_Phase Schedule'!$C$58)*-$E42/DATEDIF($L$5,'Accom_Phase Schedule'!$C$58,"m")</f>
        <v>0</v>
      </c>
      <c r="X42" s="1">
        <f>(X$5&lt;'Accom_Phase Schedule'!$C$58)*-$E42/DATEDIF($L$5,'Accom_Phase Schedule'!$C$58,"m")</f>
        <v>0</v>
      </c>
      <c r="Y42" s="1">
        <f>(Y$5&lt;'Accom_Phase Schedule'!$C$58)*-$E42/DATEDIF($L$5,'Accom_Phase Schedule'!$C$58,"m")</f>
        <v>0</v>
      </c>
      <c r="Z42" s="1">
        <f>(Z$5&lt;'Accom_Phase Schedule'!$C$58)*-$E42/DATEDIF($L$5,'Accom_Phase Schedule'!$C$58,"m")</f>
        <v>0</v>
      </c>
      <c r="AA42" s="1">
        <f>(AA$5&lt;'Accom_Phase Schedule'!$C$58)*-$E42/DATEDIF($L$5,'Accom_Phase Schedule'!$C$58,"m")</f>
        <v>0</v>
      </c>
      <c r="AB42" s="1">
        <f>(AB$5&lt;'Accom_Phase Schedule'!$C$58)*-$E42/DATEDIF($L$5,'Accom_Phase Schedule'!$C$58,"m")</f>
        <v>0</v>
      </c>
      <c r="AC42" s="1">
        <f>(AC$5&lt;'Accom_Phase Schedule'!$C$58)*-$E42/DATEDIF($L$5,'Accom_Phase Schedule'!$C$58,"m")</f>
        <v>0</v>
      </c>
      <c r="AD42" s="1">
        <f>(AD$5&lt;'Accom_Phase Schedule'!$C$58)*-$E42/DATEDIF($L$5,'Accom_Phase Schedule'!$C$58,"m")</f>
        <v>0</v>
      </c>
      <c r="AE42" s="1">
        <f>(AE$5&lt;'Accom_Phase Schedule'!$C$58)*-$E42/DATEDIF($L$5,'Accom_Phase Schedule'!$C$58,"m")</f>
        <v>0</v>
      </c>
      <c r="AF42" s="1">
        <f>(AF$5&lt;'Accom_Phase Schedule'!$C$58)*-$E42/DATEDIF($L$5,'Accom_Phase Schedule'!$C$58,"m")</f>
        <v>0</v>
      </c>
      <c r="AG42" s="1">
        <f>(AG$5&lt;'Accom_Phase Schedule'!$C$58)*-$E42/DATEDIF($L$5,'Accom_Phase Schedule'!$C$58,"m")</f>
        <v>0</v>
      </c>
      <c r="AH42" s="1">
        <f>(AH$5&lt;'Accom_Phase Schedule'!$C$58)*-$E42/DATEDIF($L$5,'Accom_Phase Schedule'!$C$58,"m")</f>
        <v>0</v>
      </c>
      <c r="AI42" s="1">
        <f>(AI$5&lt;'Accom_Phase Schedule'!$C$58)*-$E42/DATEDIF($L$5,'Accom_Phase Schedule'!$C$58,"m")</f>
        <v>0</v>
      </c>
      <c r="AJ42" s="1">
        <f>(AJ$5&lt;'Accom_Phase Schedule'!$C$58)*-$E42/DATEDIF($L$5,'Accom_Phase Schedule'!$C$58,"m")</f>
        <v>0</v>
      </c>
      <c r="AK42" s="1">
        <f>(AK$5&lt;'Accom_Phase Schedule'!$C$58)*-$E42/DATEDIF($L$5,'Accom_Phase Schedule'!$C$58,"m")</f>
        <v>0</v>
      </c>
      <c r="AL42" s="1">
        <f>(AL$5&lt;'Accom_Phase Schedule'!$C$58)*-$E42/DATEDIF($L$5,'Accom_Phase Schedule'!$C$58,"m")</f>
        <v>0</v>
      </c>
      <c r="AM42" s="1">
        <f>(AM$5&lt;'Accom_Phase Schedule'!$C$58)*-$E42/DATEDIF($L$5,'Accom_Phase Schedule'!$C$58,"m")</f>
        <v>0</v>
      </c>
      <c r="AN42" s="1">
        <f>(AN$5&lt;'Accom_Phase Schedule'!$C$58)*-$E42/DATEDIF($L$5,'Accom_Phase Schedule'!$C$58,"m")</f>
        <v>0</v>
      </c>
      <c r="AO42" s="1">
        <f>(AO$5&lt;'Accom_Phase Schedule'!$C$58)*-$E42/DATEDIF($L$5,'Accom_Phase Schedule'!$C$58,"m")</f>
        <v>0</v>
      </c>
      <c r="AP42" s="1">
        <f>(AP$5&lt;'Accom_Phase Schedule'!$C$58)*-$E42/DATEDIF($L$5,'Accom_Phase Schedule'!$C$58,"m")</f>
        <v>0</v>
      </c>
      <c r="AQ42" s="1">
        <f>(AQ$5&lt;'Accom_Phase Schedule'!$C$58)*-$E42/DATEDIF($L$5,'Accom_Phase Schedule'!$C$58,"m")</f>
        <v>0</v>
      </c>
      <c r="AR42" s="1">
        <f>(AR$5&lt;'Accom_Phase Schedule'!$C$58)*-$E42/DATEDIF($L$5,'Accom_Phase Schedule'!$C$58,"m")</f>
        <v>0</v>
      </c>
      <c r="AS42" s="1">
        <f>(AS$5&lt;'Accom_Phase Schedule'!$C$58)*-$E42/DATEDIF($L$5,'Accom_Phase Schedule'!$C$58,"m")</f>
        <v>0</v>
      </c>
      <c r="AT42" s="1">
        <f>(AT$5&lt;'Accom_Phase Schedule'!$C$58)*-$E42/DATEDIF($L$5,'Accom_Phase Schedule'!$C$58,"m")</f>
        <v>0</v>
      </c>
      <c r="AU42" s="1">
        <f>(AU$5&lt;'Accom_Phase Schedule'!$C$58)*-$E42/DATEDIF($L$5,'Accom_Phase Schedule'!$C$58,"m")</f>
        <v>0</v>
      </c>
      <c r="AV42" s="1">
        <f>(AV$5&lt;'Accom_Phase Schedule'!$C$58)*-$E42/DATEDIF($L$5,'Accom_Phase Schedule'!$C$58,"m")</f>
        <v>0</v>
      </c>
      <c r="AW42" s="1">
        <f>(AW$5&lt;'Accom_Phase Schedule'!$C$58)*-$E42/DATEDIF($L$5,'Accom_Phase Schedule'!$C$58,"m")</f>
        <v>0</v>
      </c>
      <c r="AX42" s="1">
        <f>(AX$5&lt;'Accom_Phase Schedule'!$C$58)*-$E42/DATEDIF($L$5,'Accom_Phase Schedule'!$C$58,"m")</f>
        <v>0</v>
      </c>
      <c r="AY42" s="1">
        <f>(AY$5&lt;'Accom_Phase Schedule'!$C$58)*-$E42/DATEDIF($L$5,'Accom_Phase Schedule'!$C$58,"m")</f>
        <v>0</v>
      </c>
      <c r="AZ42" s="1">
        <f>(AZ$5&lt;'Accom_Phase Schedule'!$C$58)*-$E42/DATEDIF($L$5,'Accom_Phase Schedule'!$C$58,"m")</f>
        <v>0</v>
      </c>
      <c r="BA42" s="1">
        <f>(BA$5&lt;'Accom_Phase Schedule'!$C$58)*-$E42/DATEDIF($L$5,'Accom_Phase Schedule'!$C$58,"m")</f>
        <v>0</v>
      </c>
      <c r="BB42" s="1">
        <f>(BB$5&lt;'Accom_Phase Schedule'!$C$58)*-$E42/DATEDIF($L$5,'Accom_Phase Schedule'!$C$58,"m")</f>
        <v>0</v>
      </c>
      <c r="BC42" s="1">
        <f>(BC$5&lt;'Accom_Phase Schedule'!$C$58)*-$E42/DATEDIF($L$5,'Accom_Phase Schedule'!$C$58,"m")</f>
        <v>0</v>
      </c>
    </row>
    <row r="43" spans="2:55" x14ac:dyDescent="0.25">
      <c r="B43" s="7"/>
      <c r="C43" s="7"/>
      <c r="D43" s="7"/>
      <c r="E43" s="7"/>
      <c r="I43" s="3"/>
    </row>
    <row r="44" spans="2:55" x14ac:dyDescent="0.25">
      <c r="B44" s="10" t="s">
        <v>28</v>
      </c>
      <c r="C44" s="10"/>
      <c r="D44" s="10"/>
      <c r="E44" s="10">
        <f>SUM(E31:E43)</f>
        <v>3640250</v>
      </c>
      <c r="H44" s="10" t="s">
        <v>102</v>
      </c>
      <c r="I44" s="10">
        <f>SUM(I31:I43)</f>
        <v>-3640250</v>
      </c>
      <c r="J44" s="10"/>
      <c r="K44" s="10">
        <f>SUM(K31:K43)</f>
        <v>-728050</v>
      </c>
      <c r="L44" s="10">
        <f t="shared" ref="L44:BC44" si="11">SUM(L31:L43)</f>
        <v>-728050</v>
      </c>
      <c r="M44" s="10">
        <f t="shared" si="11"/>
        <v>-728050</v>
      </c>
      <c r="N44" s="10">
        <f t="shared" si="11"/>
        <v>-728050</v>
      </c>
      <c r="O44" s="10">
        <f t="shared" si="11"/>
        <v>-728050</v>
      </c>
      <c r="P44" s="10">
        <f t="shared" si="11"/>
        <v>0</v>
      </c>
      <c r="Q44" s="10">
        <f t="shared" si="11"/>
        <v>0</v>
      </c>
      <c r="R44" s="10">
        <f t="shared" si="11"/>
        <v>0</v>
      </c>
      <c r="S44" s="10">
        <f t="shared" si="11"/>
        <v>0</v>
      </c>
      <c r="T44" s="10">
        <f t="shared" si="11"/>
        <v>0</v>
      </c>
      <c r="U44" s="10">
        <f t="shared" si="11"/>
        <v>0</v>
      </c>
      <c r="V44" s="10">
        <f t="shared" si="11"/>
        <v>0</v>
      </c>
      <c r="W44" s="10">
        <f t="shared" si="11"/>
        <v>0</v>
      </c>
      <c r="X44" s="10">
        <f t="shared" si="11"/>
        <v>0</v>
      </c>
      <c r="Y44" s="10">
        <f t="shared" si="11"/>
        <v>0</v>
      </c>
      <c r="Z44" s="10">
        <f t="shared" si="11"/>
        <v>0</v>
      </c>
      <c r="AA44" s="10">
        <f t="shared" si="11"/>
        <v>0</v>
      </c>
      <c r="AB44" s="10">
        <f t="shared" si="11"/>
        <v>0</v>
      </c>
      <c r="AC44" s="10">
        <f t="shared" si="11"/>
        <v>0</v>
      </c>
      <c r="AD44" s="10">
        <f t="shared" si="11"/>
        <v>0</v>
      </c>
      <c r="AE44" s="10">
        <f t="shared" si="11"/>
        <v>0</v>
      </c>
      <c r="AF44" s="10">
        <f t="shared" si="11"/>
        <v>0</v>
      </c>
      <c r="AG44" s="10">
        <f t="shared" si="11"/>
        <v>0</v>
      </c>
      <c r="AH44" s="10">
        <f t="shared" si="11"/>
        <v>0</v>
      </c>
      <c r="AI44" s="10">
        <f t="shared" si="11"/>
        <v>0</v>
      </c>
      <c r="AJ44" s="10">
        <f t="shared" si="11"/>
        <v>0</v>
      </c>
      <c r="AK44" s="10">
        <f t="shared" si="11"/>
        <v>0</v>
      </c>
      <c r="AL44" s="10">
        <f t="shared" si="11"/>
        <v>0</v>
      </c>
      <c r="AM44" s="10">
        <f t="shared" si="11"/>
        <v>0</v>
      </c>
      <c r="AN44" s="10">
        <f t="shared" si="11"/>
        <v>0</v>
      </c>
      <c r="AO44" s="10">
        <f t="shared" si="11"/>
        <v>0</v>
      </c>
      <c r="AP44" s="10">
        <f t="shared" si="11"/>
        <v>0</v>
      </c>
      <c r="AQ44" s="10">
        <f t="shared" si="11"/>
        <v>0</v>
      </c>
      <c r="AR44" s="10">
        <f t="shared" si="11"/>
        <v>0</v>
      </c>
      <c r="AS44" s="10">
        <f t="shared" si="11"/>
        <v>0</v>
      </c>
      <c r="AT44" s="10">
        <f t="shared" si="11"/>
        <v>0</v>
      </c>
      <c r="AU44" s="10">
        <f t="shared" si="11"/>
        <v>0</v>
      </c>
      <c r="AV44" s="10">
        <f t="shared" si="11"/>
        <v>0</v>
      </c>
      <c r="AW44" s="10">
        <f t="shared" si="11"/>
        <v>0</v>
      </c>
      <c r="AX44" s="10">
        <f t="shared" si="11"/>
        <v>0</v>
      </c>
      <c r="AY44" s="10">
        <f t="shared" si="11"/>
        <v>0</v>
      </c>
      <c r="AZ44" s="10">
        <f t="shared" si="11"/>
        <v>0</v>
      </c>
      <c r="BA44" s="10">
        <f t="shared" si="11"/>
        <v>0</v>
      </c>
      <c r="BB44" s="10">
        <f t="shared" si="11"/>
        <v>0</v>
      </c>
      <c r="BC44" s="10">
        <f t="shared" si="11"/>
        <v>0</v>
      </c>
    </row>
    <row r="46" spans="2:55" ht="15.75" x14ac:dyDescent="0.25">
      <c r="B46" s="17" t="s">
        <v>29</v>
      </c>
      <c r="C46" s="17"/>
      <c r="D46" s="17"/>
      <c r="E46" s="17"/>
      <c r="F46" s="40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</row>
    <row r="48" spans="2:55" x14ac:dyDescent="0.25">
      <c r="B48" s="10" t="s">
        <v>0</v>
      </c>
      <c r="C48" s="10" t="s">
        <v>1</v>
      </c>
      <c r="D48" s="10" t="s">
        <v>2</v>
      </c>
      <c r="E48" s="13" t="s">
        <v>3</v>
      </c>
    </row>
    <row r="49" spans="2:55" x14ac:dyDescent="0.25">
      <c r="B49" s="7" t="s">
        <v>30</v>
      </c>
      <c r="C49" s="12">
        <v>15</v>
      </c>
      <c r="D49" s="7" t="s">
        <v>37</v>
      </c>
      <c r="E49" s="7">
        <f>C49*'Accom_Phase Schedule'!F45</f>
        <v>6450000</v>
      </c>
      <c r="H49" s="69" t="str">
        <f>B49</f>
        <v>Contributions towards infrastructure</v>
      </c>
      <c r="I49" s="70">
        <f>SUM(K49:BC49)</f>
        <v>-6450000</v>
      </c>
      <c r="J49" s="69"/>
      <c r="K49" s="69">
        <f>SUMIF('Accom_Phase Schedule'!$C$53:$C$57,K$5,'Accom_Phase Schedule'!$K$53:$K$57)*-$C$49</f>
        <v>0</v>
      </c>
      <c r="L49" s="69">
        <f>SUMIF('Accom_Phase Schedule'!$C$53:$C$57,L$5,'Accom_Phase Schedule'!$K$53:$K$57)*-$C$49</f>
        <v>0</v>
      </c>
      <c r="M49" s="69">
        <f>SUMIF('Accom_Phase Schedule'!$C$53:$C$57,M$5,'Accom_Phase Schedule'!$K$53:$K$57)*-$C$49</f>
        <v>0</v>
      </c>
      <c r="N49" s="69">
        <f>SUMIF('Accom_Phase Schedule'!$C$53:$C$57,N$5,'Accom_Phase Schedule'!$K$53:$K$57)*-$C$49</f>
        <v>0</v>
      </c>
      <c r="O49" s="69">
        <f>SUMIF('Accom_Phase Schedule'!$C$53:$C$57,O$5,'Accom_Phase Schedule'!$K$53:$K$57)*-$C$49</f>
        <v>0</v>
      </c>
      <c r="P49" s="69">
        <f>SUMIF('Accom_Phase Schedule'!$C$53:$C$57,P$5,'Accom_Phase Schedule'!$K$53:$K$57)*-$C$49</f>
        <v>-5250000</v>
      </c>
      <c r="Q49" s="69">
        <f>SUMIF('Accom_Phase Schedule'!$C$53:$C$57,Q$5,'Accom_Phase Schedule'!$K$53:$K$57)*-$C$49</f>
        <v>0</v>
      </c>
      <c r="R49" s="69">
        <f>SUMIF('Accom_Phase Schedule'!$C$53:$C$57,R$5,'Accom_Phase Schedule'!$K$53:$K$57)*-$C$49</f>
        <v>0</v>
      </c>
      <c r="S49" s="69">
        <f>SUMIF('Accom_Phase Schedule'!$C$53:$C$57,S$5,'Accom_Phase Schedule'!$K$53:$K$57)*-$C$49</f>
        <v>0</v>
      </c>
      <c r="T49" s="69">
        <f>SUMIF('Accom_Phase Schedule'!$C$53:$C$57,T$5,'Accom_Phase Schedule'!$K$53:$K$57)*-$C$49</f>
        <v>-1200000</v>
      </c>
      <c r="U49" s="69">
        <f>SUMIF('Accom_Phase Schedule'!$C$53:$C$57,U$5,'Accom_Phase Schedule'!$K$53:$K$57)*-$C$49</f>
        <v>0</v>
      </c>
      <c r="V49" s="69">
        <f>SUMIF('Accom_Phase Schedule'!$C$53:$C$57,V$5,'Accom_Phase Schedule'!$K$53:$K$57)*-$C$49</f>
        <v>0</v>
      </c>
      <c r="W49" s="69">
        <f>SUMIF('Accom_Phase Schedule'!$C$53:$C$57,W$5,'Accom_Phase Schedule'!$K$53:$K$57)*-$C$49</f>
        <v>0</v>
      </c>
      <c r="X49" s="69">
        <f>SUMIF('Accom_Phase Schedule'!$C$53:$C$57,X$5,'Accom_Phase Schedule'!$K$53:$K$57)*-$C$49</f>
        <v>0</v>
      </c>
      <c r="Y49" s="69">
        <f>SUMIF('Accom_Phase Schedule'!$C$53:$C$57,Y$5,'Accom_Phase Schedule'!$K$53:$K$57)*-$C$49</f>
        <v>0</v>
      </c>
      <c r="Z49" s="69">
        <f>SUMIF('Accom_Phase Schedule'!$C$53:$C$57,Z$5,'Accom_Phase Schedule'!$K$53:$K$57)*-$C$49</f>
        <v>0</v>
      </c>
      <c r="AA49" s="69">
        <f>SUMIF('Accom_Phase Schedule'!$C$53:$C$57,AA$5,'Accom_Phase Schedule'!$K$53:$K$57)*-$C$49</f>
        <v>0</v>
      </c>
      <c r="AB49" s="69">
        <f>SUMIF('Accom_Phase Schedule'!$C$53:$C$57,AB$5,'Accom_Phase Schedule'!$K$53:$K$57)*-$C$49</f>
        <v>0</v>
      </c>
      <c r="AC49" s="69">
        <f>SUMIF('Accom_Phase Schedule'!$C$53:$C$57,AC$5,'Accom_Phase Schedule'!$K$53:$K$57)*-$C$49</f>
        <v>0</v>
      </c>
      <c r="AD49" s="69">
        <f>SUMIF('Accom_Phase Schedule'!$C$53:$C$57,AD$5,'Accom_Phase Schedule'!$K$53:$K$57)*-$C$49</f>
        <v>0</v>
      </c>
      <c r="AE49" s="69">
        <f>SUMIF('Accom_Phase Schedule'!$C$53:$C$57,AE$5,'Accom_Phase Schedule'!$K$53:$K$57)*-$C$49</f>
        <v>0</v>
      </c>
      <c r="AF49" s="69">
        <f>SUMIF('Accom_Phase Schedule'!$C$53:$C$57,AF$5,'Accom_Phase Schedule'!$K$53:$K$57)*-$C$49</f>
        <v>0</v>
      </c>
      <c r="AG49" s="69">
        <f>SUMIF('Accom_Phase Schedule'!$C$53:$C$57,AG$5,'Accom_Phase Schedule'!$K$53:$K$57)*-$C$49</f>
        <v>0</v>
      </c>
      <c r="AH49" s="69">
        <f>SUMIF('Accom_Phase Schedule'!$C$53:$C$57,AH$5,'Accom_Phase Schedule'!$K$53:$K$57)*-$C$49</f>
        <v>0</v>
      </c>
      <c r="AI49" s="69">
        <f>SUMIF('Accom_Phase Schedule'!$C$53:$C$57,AI$5,'Accom_Phase Schedule'!$K$53:$K$57)*-$C$49</f>
        <v>0</v>
      </c>
      <c r="AJ49" s="69">
        <f>SUMIF('Accom_Phase Schedule'!$C$53:$C$57,AJ$5,'Accom_Phase Schedule'!$K$53:$K$57)*-$C$49</f>
        <v>0</v>
      </c>
      <c r="AK49" s="69">
        <f>SUMIF('Accom_Phase Schedule'!$C$53:$C$57,AK$5,'Accom_Phase Schedule'!$K$53:$K$57)*-$C$49</f>
        <v>0</v>
      </c>
      <c r="AL49" s="69">
        <f>SUMIF('Accom_Phase Schedule'!$C$53:$C$57,AL$5,'Accom_Phase Schedule'!$K$53:$K$57)*-$C$49</f>
        <v>0</v>
      </c>
      <c r="AM49" s="69">
        <f>SUMIF('Accom_Phase Schedule'!$C$53:$C$57,AM$5,'Accom_Phase Schedule'!$K$53:$K$57)*-$C$49</f>
        <v>0</v>
      </c>
      <c r="AN49" s="69">
        <f>SUMIF('Accom_Phase Schedule'!$C$53:$C$57,AN$5,'Accom_Phase Schedule'!$K$53:$K$57)*-$C$49</f>
        <v>0</v>
      </c>
      <c r="AO49" s="69">
        <f>SUMIF('Accom_Phase Schedule'!$C$53:$C$57,AO$5,'Accom_Phase Schedule'!$K$53:$K$57)*-$C$49</f>
        <v>0</v>
      </c>
      <c r="AP49" s="69">
        <f>SUMIF('Accom_Phase Schedule'!$C$53:$C$57,AP$5,'Accom_Phase Schedule'!$K$53:$K$57)*-$C$49</f>
        <v>0</v>
      </c>
      <c r="AQ49" s="69">
        <f>SUMIF('Accom_Phase Schedule'!$C$53:$C$57,AQ$5,'Accom_Phase Schedule'!$K$53:$K$57)*-$C$49</f>
        <v>0</v>
      </c>
      <c r="AR49" s="69">
        <f>SUMIF('Accom_Phase Schedule'!$C$53:$C$57,AR$5,'Accom_Phase Schedule'!$K$53:$K$57)*-$C$49</f>
        <v>0</v>
      </c>
      <c r="AS49" s="69">
        <f>SUMIF('Accom_Phase Schedule'!$C$53:$C$57,AS$5,'Accom_Phase Schedule'!$K$53:$K$57)*-$C$49</f>
        <v>0</v>
      </c>
      <c r="AT49" s="69">
        <f>SUMIF('Accom_Phase Schedule'!$C$53:$C$57,AT$5,'Accom_Phase Schedule'!$K$53:$K$57)*-$C$49</f>
        <v>0</v>
      </c>
      <c r="AU49" s="69">
        <f>SUMIF('Accom_Phase Schedule'!$C$53:$C$57,AU$5,'Accom_Phase Schedule'!$K$53:$K$57)*-$C$49</f>
        <v>0</v>
      </c>
      <c r="AV49" s="69">
        <f>SUMIF('Accom_Phase Schedule'!$C$53:$C$57,AV$5,'Accom_Phase Schedule'!$K$53:$K$57)*-$C$49</f>
        <v>0</v>
      </c>
      <c r="AW49" s="69">
        <f>SUMIF('Accom_Phase Schedule'!$C$53:$C$57,AW$5,'Accom_Phase Schedule'!$K$53:$K$57)*-$C$49</f>
        <v>0</v>
      </c>
      <c r="AX49" s="69">
        <f>SUMIF('Accom_Phase Schedule'!$C$53:$C$57,AX$5,'Accom_Phase Schedule'!$K$53:$K$57)*-$C$49</f>
        <v>0</v>
      </c>
      <c r="AY49" s="69">
        <f>SUMIF('Accom_Phase Schedule'!$C$53:$C$57,AY$5,'Accom_Phase Schedule'!$K$53:$K$57)*-$C$49</f>
        <v>0</v>
      </c>
      <c r="AZ49" s="69">
        <f>SUMIF('Accom_Phase Schedule'!$C$53:$C$57,AZ$5,'Accom_Phase Schedule'!$K$53:$K$57)*-$C$49</f>
        <v>0</v>
      </c>
      <c r="BA49" s="69">
        <f>SUMIF('Accom_Phase Schedule'!$C$53:$C$57,BA$5,'Accom_Phase Schedule'!$K$53:$K$57)*-$C$49</f>
        <v>0</v>
      </c>
      <c r="BB49" s="69">
        <f>SUMIF('Accom_Phase Schedule'!$C$53:$C$57,BB$5,'Accom_Phase Schedule'!$K$53:$K$57)*-$C$49</f>
        <v>0</v>
      </c>
      <c r="BC49" s="69">
        <f>SUMIF('Accom_Phase Schedule'!$C$53:$C$57,BC$5,'Accom_Phase Schedule'!$K$53:$K$57)*-$C$49</f>
        <v>0</v>
      </c>
    </row>
    <row r="50" spans="2:55" x14ac:dyDescent="0.25">
      <c r="B50" s="7" t="s">
        <v>31</v>
      </c>
      <c r="C50" s="8">
        <v>250000</v>
      </c>
      <c r="D50" s="7" t="s">
        <v>26</v>
      </c>
      <c r="E50" s="7">
        <f>C50</f>
        <v>250000</v>
      </c>
      <c r="H50" s="1" t="str">
        <f t="shared" ref="H50:H56" si="12">B50</f>
        <v>Contribution towards Public Open Space</v>
      </c>
      <c r="I50" s="3">
        <f t="shared" ref="I50:I56" si="13">SUM(K50:BC50)</f>
        <v>-250000</v>
      </c>
      <c r="K50" s="1">
        <f>SUMIF('Accom_Phase Schedule'!$C$53:$C$57,K$5,'Accom_Phase Schedule'!$H$53:$H$57)*-$C50</f>
        <v>0</v>
      </c>
      <c r="L50" s="1">
        <f>SUMIF('Accom_Phase Schedule'!$C$53:$C$57,L$5,'Accom_Phase Schedule'!$H$53:$H$57)*-$C50</f>
        <v>0</v>
      </c>
      <c r="M50" s="1">
        <f>SUMIF('Accom_Phase Schedule'!$C$53:$C$57,M$5,'Accom_Phase Schedule'!$H$53:$H$57)*-$C50</f>
        <v>0</v>
      </c>
      <c r="N50" s="1">
        <f>SUMIF('Accom_Phase Schedule'!$C$53:$C$57,N$5,'Accom_Phase Schedule'!$H$53:$H$57)*-$C50</f>
        <v>0</v>
      </c>
      <c r="O50" s="1">
        <f>SUMIF('Accom_Phase Schedule'!$C$53:$C$57,O$5,'Accom_Phase Schedule'!$H$53:$H$57)*-$C50</f>
        <v>0</v>
      </c>
      <c r="P50" s="1">
        <f>SUMIF('Accom_Phase Schedule'!$C$53:$C$57,P$5,'Accom_Phase Schedule'!$H$53:$H$57)*-$C50</f>
        <v>-203234.50134770889</v>
      </c>
      <c r="Q50" s="1">
        <f>SUMIF('Accom_Phase Schedule'!$C$53:$C$57,Q$5,'Accom_Phase Schedule'!$H$53:$H$57)*-$C50</f>
        <v>0</v>
      </c>
      <c r="R50" s="1">
        <f>SUMIF('Accom_Phase Schedule'!$C$53:$C$57,R$5,'Accom_Phase Schedule'!$H$53:$H$57)*-$C50</f>
        <v>0</v>
      </c>
      <c r="S50" s="1">
        <f>SUMIF('Accom_Phase Schedule'!$C$53:$C$57,S$5,'Accom_Phase Schedule'!$H$53:$H$57)*-$C50</f>
        <v>0</v>
      </c>
      <c r="T50" s="1">
        <f>SUMIF('Accom_Phase Schedule'!$C$53:$C$57,T$5,'Accom_Phase Schedule'!$H$53:$H$57)*-$C50</f>
        <v>-46765.498652291106</v>
      </c>
      <c r="U50" s="1">
        <f>SUMIF('Accom_Phase Schedule'!$C$53:$C$57,U$5,'Accom_Phase Schedule'!$H$53:$H$57)*-$C50</f>
        <v>0</v>
      </c>
      <c r="V50" s="1">
        <f>SUMIF('Accom_Phase Schedule'!$C$53:$C$57,V$5,'Accom_Phase Schedule'!$H$53:$H$57)*-$C50</f>
        <v>0</v>
      </c>
      <c r="W50" s="1">
        <f>SUMIF('Accom_Phase Schedule'!$C$53:$C$57,W$5,'Accom_Phase Schedule'!$H$53:$H$57)*-$C50</f>
        <v>0</v>
      </c>
      <c r="X50" s="1">
        <f>SUMIF('Accom_Phase Schedule'!$C$53:$C$57,X$5,'Accom_Phase Schedule'!$H$53:$H$57)*-$C50</f>
        <v>0</v>
      </c>
      <c r="Y50" s="1">
        <f>SUMIF('Accom_Phase Schedule'!$C$53:$C$57,Y$5,'Accom_Phase Schedule'!$H$53:$H$57)*-$C50</f>
        <v>0</v>
      </c>
      <c r="Z50" s="1">
        <f>SUMIF('Accom_Phase Schedule'!$C$53:$C$57,Z$5,'Accom_Phase Schedule'!$H$53:$H$57)*-$C50</f>
        <v>0</v>
      </c>
      <c r="AA50" s="1">
        <f>SUMIF('Accom_Phase Schedule'!$C$53:$C$57,AA$5,'Accom_Phase Schedule'!$H$53:$H$57)*-$C50</f>
        <v>0</v>
      </c>
      <c r="AB50" s="1">
        <f>SUMIF('Accom_Phase Schedule'!$C$53:$C$57,AB$5,'Accom_Phase Schedule'!$H$53:$H$57)*-$C50</f>
        <v>0</v>
      </c>
      <c r="AC50" s="1">
        <f>SUMIF('Accom_Phase Schedule'!$C$53:$C$57,AC$5,'Accom_Phase Schedule'!$H$53:$H$57)*-$C50</f>
        <v>0</v>
      </c>
      <c r="AD50" s="1">
        <f>SUMIF('Accom_Phase Schedule'!$C$53:$C$57,AD$5,'Accom_Phase Schedule'!$H$53:$H$57)*-$C50</f>
        <v>0</v>
      </c>
      <c r="AE50" s="1">
        <f>SUMIF('Accom_Phase Schedule'!$C$53:$C$57,AE$5,'Accom_Phase Schedule'!$H$53:$H$57)*-$C50</f>
        <v>0</v>
      </c>
      <c r="AF50" s="1">
        <f>SUMIF('Accom_Phase Schedule'!$C$53:$C$57,AF$5,'Accom_Phase Schedule'!$H$53:$H$57)*-$C50</f>
        <v>0</v>
      </c>
      <c r="AG50" s="1">
        <f>SUMIF('Accom_Phase Schedule'!$C$53:$C$57,AG$5,'Accom_Phase Schedule'!$H$53:$H$57)*-$C50</f>
        <v>0</v>
      </c>
      <c r="AH50" s="1">
        <f>SUMIF('Accom_Phase Schedule'!$C$53:$C$57,AH$5,'Accom_Phase Schedule'!$H$53:$H$57)*-$C50</f>
        <v>0</v>
      </c>
      <c r="AI50" s="1">
        <f>SUMIF('Accom_Phase Schedule'!$C$53:$C$57,AI$5,'Accom_Phase Schedule'!$H$53:$H$57)*-$C50</f>
        <v>0</v>
      </c>
      <c r="AJ50" s="1">
        <f>SUMIF('Accom_Phase Schedule'!$C$53:$C$57,AJ$5,'Accom_Phase Schedule'!$H$53:$H$57)*-$C50</f>
        <v>0</v>
      </c>
      <c r="AK50" s="1">
        <f>SUMIF('Accom_Phase Schedule'!$C$53:$C$57,AK$5,'Accom_Phase Schedule'!$H$53:$H$57)*-$C50</f>
        <v>0</v>
      </c>
      <c r="AL50" s="1">
        <f>SUMIF('Accom_Phase Schedule'!$C$53:$C$57,AL$5,'Accom_Phase Schedule'!$H$53:$H$57)*-$C50</f>
        <v>0</v>
      </c>
      <c r="AM50" s="1">
        <f>SUMIF('Accom_Phase Schedule'!$C$53:$C$57,AM$5,'Accom_Phase Schedule'!$H$53:$H$57)*-$C50</f>
        <v>0</v>
      </c>
      <c r="AN50" s="1">
        <f>SUMIF('Accom_Phase Schedule'!$C$53:$C$57,AN$5,'Accom_Phase Schedule'!$H$53:$H$57)*-$C50</f>
        <v>0</v>
      </c>
      <c r="AO50" s="1">
        <f>SUMIF('Accom_Phase Schedule'!$C$53:$C$57,AO$5,'Accom_Phase Schedule'!$H$53:$H$57)*-$C50</f>
        <v>0</v>
      </c>
      <c r="AP50" s="1">
        <f>SUMIF('Accom_Phase Schedule'!$C$53:$C$57,AP$5,'Accom_Phase Schedule'!$H$53:$H$57)*-$C50</f>
        <v>0</v>
      </c>
      <c r="AQ50" s="1">
        <f>SUMIF('Accom_Phase Schedule'!$C$53:$C$57,AQ$5,'Accom_Phase Schedule'!$H$53:$H$57)*-$C50</f>
        <v>0</v>
      </c>
      <c r="AR50" s="1">
        <f>SUMIF('Accom_Phase Schedule'!$C$53:$C$57,AR$5,'Accom_Phase Schedule'!$H$53:$H$57)*-$C50</f>
        <v>0</v>
      </c>
      <c r="AS50" s="1">
        <f>SUMIF('Accom_Phase Schedule'!$C$53:$C$57,AS$5,'Accom_Phase Schedule'!$H$53:$H$57)*-$C50</f>
        <v>0</v>
      </c>
      <c r="AT50" s="1">
        <f>SUMIF('Accom_Phase Schedule'!$C$53:$C$57,AT$5,'Accom_Phase Schedule'!$H$53:$H$57)*-$C50</f>
        <v>0</v>
      </c>
      <c r="AU50" s="1">
        <f>SUMIF('Accom_Phase Schedule'!$C$53:$C$57,AU$5,'Accom_Phase Schedule'!$H$53:$H$57)*-$C50</f>
        <v>0</v>
      </c>
      <c r="AV50" s="1">
        <f>SUMIF('Accom_Phase Schedule'!$C$53:$C$57,AV$5,'Accom_Phase Schedule'!$H$53:$H$57)*-$C50</f>
        <v>0</v>
      </c>
      <c r="AW50" s="1">
        <f>SUMIF('Accom_Phase Schedule'!$C$53:$C$57,AW$5,'Accom_Phase Schedule'!$H$53:$H$57)*-$C50</f>
        <v>0</v>
      </c>
      <c r="AX50" s="1">
        <f>SUMIF('Accom_Phase Schedule'!$C$53:$C$57,AX$5,'Accom_Phase Schedule'!$H$53:$H$57)*-$C50</f>
        <v>0</v>
      </c>
      <c r="AY50" s="1">
        <f>SUMIF('Accom_Phase Schedule'!$C$53:$C$57,AY$5,'Accom_Phase Schedule'!$H$53:$H$57)*-$C50</f>
        <v>0</v>
      </c>
      <c r="AZ50" s="1">
        <f>SUMIF('Accom_Phase Schedule'!$C$53:$C$57,AZ$5,'Accom_Phase Schedule'!$H$53:$H$57)*-$C50</f>
        <v>0</v>
      </c>
      <c r="BA50" s="1">
        <f>SUMIF('Accom_Phase Schedule'!$C$53:$C$57,BA$5,'Accom_Phase Schedule'!$H$53:$H$57)*-$C50</f>
        <v>0</v>
      </c>
      <c r="BB50" s="1">
        <f>SUMIF('Accom_Phase Schedule'!$C$53:$C$57,BB$5,'Accom_Phase Schedule'!$H$53:$H$57)*-$C50</f>
        <v>0</v>
      </c>
      <c r="BC50" s="1">
        <f>SUMIF('Accom_Phase Schedule'!$C$53:$C$57,BC$5,'Accom_Phase Schedule'!$H$53:$H$57)*-$C50</f>
        <v>0</v>
      </c>
    </row>
    <row r="51" spans="2:55" x14ac:dyDescent="0.25">
      <c r="B51" s="7" t="s">
        <v>32</v>
      </c>
      <c r="C51" s="8">
        <v>100000</v>
      </c>
      <c r="D51" s="7" t="s">
        <v>26</v>
      </c>
      <c r="E51" s="7">
        <f>C51</f>
        <v>100000</v>
      </c>
      <c r="H51" s="69" t="str">
        <f t="shared" si="12"/>
        <v>Additional Contributions</v>
      </c>
      <c r="I51" s="70">
        <f t="shared" si="13"/>
        <v>-100000</v>
      </c>
      <c r="J51" s="69"/>
      <c r="K51" s="69">
        <f>SUMIF('Accom_Phase Schedule'!$C$53:$C$57,K$5,'Accom_Phase Schedule'!$H$53:$H$57)*-$C51</f>
        <v>0</v>
      </c>
      <c r="L51" s="69">
        <f>SUMIF('Accom_Phase Schedule'!$C$53:$C$57,L$5,'Accom_Phase Schedule'!$H$53:$H$57)*-$C51</f>
        <v>0</v>
      </c>
      <c r="M51" s="69">
        <f>SUMIF('Accom_Phase Schedule'!$C$53:$C$57,M$5,'Accom_Phase Schedule'!$H$53:$H$57)*-$C51</f>
        <v>0</v>
      </c>
      <c r="N51" s="69">
        <f>SUMIF('Accom_Phase Schedule'!$C$53:$C$57,N$5,'Accom_Phase Schedule'!$H$53:$H$57)*-$C51</f>
        <v>0</v>
      </c>
      <c r="O51" s="69">
        <f>SUMIF('Accom_Phase Schedule'!$C$53:$C$57,O$5,'Accom_Phase Schedule'!$H$53:$H$57)*-$C51</f>
        <v>0</v>
      </c>
      <c r="P51" s="69">
        <f>SUMIF('Accom_Phase Schedule'!$C$53:$C$57,P$5,'Accom_Phase Schedule'!$H$53:$H$57)*-$C51</f>
        <v>-81293.800539083561</v>
      </c>
      <c r="Q51" s="69">
        <f>SUMIF('Accom_Phase Schedule'!$C$53:$C$57,Q$5,'Accom_Phase Schedule'!$H$53:$H$57)*-$C51</f>
        <v>0</v>
      </c>
      <c r="R51" s="69">
        <f>SUMIF('Accom_Phase Schedule'!$C$53:$C$57,R$5,'Accom_Phase Schedule'!$H$53:$H$57)*-$C51</f>
        <v>0</v>
      </c>
      <c r="S51" s="69">
        <f>SUMIF('Accom_Phase Schedule'!$C$53:$C$57,S$5,'Accom_Phase Schedule'!$H$53:$H$57)*-$C51</f>
        <v>0</v>
      </c>
      <c r="T51" s="69">
        <f>SUMIF('Accom_Phase Schedule'!$C$53:$C$57,T$5,'Accom_Phase Schedule'!$H$53:$H$57)*-$C51</f>
        <v>-18706.199460916443</v>
      </c>
      <c r="U51" s="69">
        <f>SUMIF('Accom_Phase Schedule'!$C$53:$C$57,U$5,'Accom_Phase Schedule'!$H$53:$H$57)*-$C51</f>
        <v>0</v>
      </c>
      <c r="V51" s="69">
        <f>SUMIF('Accom_Phase Schedule'!$C$53:$C$57,V$5,'Accom_Phase Schedule'!$H$53:$H$57)*-$C51</f>
        <v>0</v>
      </c>
      <c r="W51" s="69">
        <f>SUMIF('Accom_Phase Schedule'!$C$53:$C$57,W$5,'Accom_Phase Schedule'!$H$53:$H$57)*-$C51</f>
        <v>0</v>
      </c>
      <c r="X51" s="69">
        <f>SUMIF('Accom_Phase Schedule'!$C$53:$C$57,X$5,'Accom_Phase Schedule'!$H$53:$H$57)*-$C51</f>
        <v>0</v>
      </c>
      <c r="Y51" s="69">
        <f>SUMIF('Accom_Phase Schedule'!$C$53:$C$57,Y$5,'Accom_Phase Schedule'!$H$53:$H$57)*-$C51</f>
        <v>0</v>
      </c>
      <c r="Z51" s="69">
        <f>SUMIF('Accom_Phase Schedule'!$C$53:$C$57,Z$5,'Accom_Phase Schedule'!$H$53:$H$57)*-$C51</f>
        <v>0</v>
      </c>
      <c r="AA51" s="69">
        <f>SUMIF('Accom_Phase Schedule'!$C$53:$C$57,AA$5,'Accom_Phase Schedule'!$H$53:$H$57)*-$C51</f>
        <v>0</v>
      </c>
      <c r="AB51" s="69">
        <f>SUMIF('Accom_Phase Schedule'!$C$53:$C$57,AB$5,'Accom_Phase Schedule'!$H$53:$H$57)*-$C51</f>
        <v>0</v>
      </c>
      <c r="AC51" s="69">
        <f>SUMIF('Accom_Phase Schedule'!$C$53:$C$57,AC$5,'Accom_Phase Schedule'!$H$53:$H$57)*-$C51</f>
        <v>0</v>
      </c>
      <c r="AD51" s="69">
        <f>SUMIF('Accom_Phase Schedule'!$C$53:$C$57,AD$5,'Accom_Phase Schedule'!$H$53:$H$57)*-$C51</f>
        <v>0</v>
      </c>
      <c r="AE51" s="69">
        <f>SUMIF('Accom_Phase Schedule'!$C$53:$C$57,AE$5,'Accom_Phase Schedule'!$H$53:$H$57)*-$C51</f>
        <v>0</v>
      </c>
      <c r="AF51" s="69">
        <f>SUMIF('Accom_Phase Schedule'!$C$53:$C$57,AF$5,'Accom_Phase Schedule'!$H$53:$H$57)*-$C51</f>
        <v>0</v>
      </c>
      <c r="AG51" s="69">
        <f>SUMIF('Accom_Phase Schedule'!$C$53:$C$57,AG$5,'Accom_Phase Schedule'!$H$53:$H$57)*-$C51</f>
        <v>0</v>
      </c>
      <c r="AH51" s="69">
        <f>SUMIF('Accom_Phase Schedule'!$C$53:$C$57,AH$5,'Accom_Phase Schedule'!$H$53:$H$57)*-$C51</f>
        <v>0</v>
      </c>
      <c r="AI51" s="69">
        <f>SUMIF('Accom_Phase Schedule'!$C$53:$C$57,AI$5,'Accom_Phase Schedule'!$H$53:$H$57)*-$C51</f>
        <v>0</v>
      </c>
      <c r="AJ51" s="69">
        <f>SUMIF('Accom_Phase Schedule'!$C$53:$C$57,AJ$5,'Accom_Phase Schedule'!$H$53:$H$57)*-$C51</f>
        <v>0</v>
      </c>
      <c r="AK51" s="69">
        <f>SUMIF('Accom_Phase Schedule'!$C$53:$C$57,AK$5,'Accom_Phase Schedule'!$H$53:$H$57)*-$C51</f>
        <v>0</v>
      </c>
      <c r="AL51" s="69">
        <f>SUMIF('Accom_Phase Schedule'!$C$53:$C$57,AL$5,'Accom_Phase Schedule'!$H$53:$H$57)*-$C51</f>
        <v>0</v>
      </c>
      <c r="AM51" s="69">
        <f>SUMIF('Accom_Phase Schedule'!$C$53:$C$57,AM$5,'Accom_Phase Schedule'!$H$53:$H$57)*-$C51</f>
        <v>0</v>
      </c>
      <c r="AN51" s="69">
        <f>SUMIF('Accom_Phase Schedule'!$C$53:$C$57,AN$5,'Accom_Phase Schedule'!$H$53:$H$57)*-$C51</f>
        <v>0</v>
      </c>
      <c r="AO51" s="69">
        <f>SUMIF('Accom_Phase Schedule'!$C$53:$C$57,AO$5,'Accom_Phase Schedule'!$H$53:$H$57)*-$C51</f>
        <v>0</v>
      </c>
      <c r="AP51" s="69">
        <f>SUMIF('Accom_Phase Schedule'!$C$53:$C$57,AP$5,'Accom_Phase Schedule'!$H$53:$H$57)*-$C51</f>
        <v>0</v>
      </c>
      <c r="AQ51" s="69">
        <f>SUMIF('Accom_Phase Schedule'!$C$53:$C$57,AQ$5,'Accom_Phase Schedule'!$H$53:$H$57)*-$C51</f>
        <v>0</v>
      </c>
      <c r="AR51" s="69">
        <f>SUMIF('Accom_Phase Schedule'!$C$53:$C$57,AR$5,'Accom_Phase Schedule'!$H$53:$H$57)*-$C51</f>
        <v>0</v>
      </c>
      <c r="AS51" s="69">
        <f>SUMIF('Accom_Phase Schedule'!$C$53:$C$57,AS$5,'Accom_Phase Schedule'!$H$53:$H$57)*-$C51</f>
        <v>0</v>
      </c>
      <c r="AT51" s="69">
        <f>SUMIF('Accom_Phase Schedule'!$C$53:$C$57,AT$5,'Accom_Phase Schedule'!$H$53:$H$57)*-$C51</f>
        <v>0</v>
      </c>
      <c r="AU51" s="69">
        <f>SUMIF('Accom_Phase Schedule'!$C$53:$C$57,AU$5,'Accom_Phase Schedule'!$H$53:$H$57)*-$C51</f>
        <v>0</v>
      </c>
      <c r="AV51" s="69">
        <f>SUMIF('Accom_Phase Schedule'!$C$53:$C$57,AV$5,'Accom_Phase Schedule'!$H$53:$H$57)*-$C51</f>
        <v>0</v>
      </c>
      <c r="AW51" s="69">
        <f>SUMIF('Accom_Phase Schedule'!$C$53:$C$57,AW$5,'Accom_Phase Schedule'!$H$53:$H$57)*-$C51</f>
        <v>0</v>
      </c>
      <c r="AX51" s="69">
        <f>SUMIF('Accom_Phase Schedule'!$C$53:$C$57,AX$5,'Accom_Phase Schedule'!$H$53:$H$57)*-$C51</f>
        <v>0</v>
      </c>
      <c r="AY51" s="69">
        <f>SUMIF('Accom_Phase Schedule'!$C$53:$C$57,AY$5,'Accom_Phase Schedule'!$H$53:$H$57)*-$C51</f>
        <v>0</v>
      </c>
      <c r="AZ51" s="69">
        <f>SUMIF('Accom_Phase Schedule'!$C$53:$C$57,AZ$5,'Accom_Phase Schedule'!$H$53:$H$57)*-$C51</f>
        <v>0</v>
      </c>
      <c r="BA51" s="69">
        <f>SUMIF('Accom_Phase Schedule'!$C$53:$C$57,BA$5,'Accom_Phase Schedule'!$H$53:$H$57)*-$C51</f>
        <v>0</v>
      </c>
      <c r="BB51" s="69">
        <f>SUMIF('Accom_Phase Schedule'!$C$53:$C$57,BB$5,'Accom_Phase Schedule'!$H$53:$H$57)*-$C51</f>
        <v>0</v>
      </c>
      <c r="BC51" s="69">
        <f>SUMIF('Accom_Phase Schedule'!$C$53:$C$57,BC$5,'Accom_Phase Schedule'!$H$53:$H$57)*-$C51</f>
        <v>0</v>
      </c>
    </row>
    <row r="52" spans="2:55" x14ac:dyDescent="0.25">
      <c r="B52" s="7" t="s">
        <v>33</v>
      </c>
      <c r="C52" s="8">
        <v>4500</v>
      </c>
      <c r="D52" s="7" t="s">
        <v>27</v>
      </c>
      <c r="E52" s="7">
        <f>C52*'Accom_Phase Schedule'!$C$45</f>
        <v>2250000</v>
      </c>
      <c r="H52" s="1" t="str">
        <f t="shared" si="12"/>
        <v>Water Connection</v>
      </c>
      <c r="I52" s="3">
        <f t="shared" si="13"/>
        <v>-2250000</v>
      </c>
      <c r="K52" s="1">
        <f>SUMIF('Accom_Phase Schedule'!$E$53:$E$57,EDATE(K$5,1),'Accom_Phase Schedule'!$G$53:$G$57)*-$C52</f>
        <v>0</v>
      </c>
      <c r="L52" s="1">
        <f>SUMIF('Accom_Phase Schedule'!$E$53:$E$57,EDATE(L$5,1),'Accom_Phase Schedule'!$G$53:$G$57)*-$C52</f>
        <v>0</v>
      </c>
      <c r="M52" s="1">
        <f>SUMIF('Accom_Phase Schedule'!$E$53:$E$57,EDATE(M$5,1),'Accom_Phase Schedule'!$G$53:$G$57)*-$C52</f>
        <v>0</v>
      </c>
      <c r="N52" s="1">
        <f>SUMIF('Accom_Phase Schedule'!$E$53:$E$57,EDATE(N$5,1),'Accom_Phase Schedule'!$G$53:$G$57)*-$C52</f>
        <v>0</v>
      </c>
      <c r="O52" s="1">
        <f>SUMIF('Accom_Phase Schedule'!$E$53:$E$57,EDATE(O$5,1),'Accom_Phase Schedule'!$G$53:$G$57)*-$C52</f>
        <v>0</v>
      </c>
      <c r="P52" s="1">
        <f>SUMIF('Accom_Phase Schedule'!$E$53:$E$57,EDATE(P$5,1),'Accom_Phase Schedule'!$G$53:$G$57)*-$C52</f>
        <v>0</v>
      </c>
      <c r="Q52" s="1">
        <f>SUMIF('Accom_Phase Schedule'!$E$53:$E$57,EDATE(Q$5,1),'Accom_Phase Schedule'!$G$53:$G$57)*-$C52</f>
        <v>0</v>
      </c>
      <c r="R52" s="1">
        <f>SUMIF('Accom_Phase Schedule'!$E$53:$E$57,EDATE(R$5,1),'Accom_Phase Schedule'!$G$53:$G$57)*-$C52</f>
        <v>0</v>
      </c>
      <c r="S52" s="1">
        <f>SUMIF('Accom_Phase Schedule'!$E$53:$E$57,EDATE(S$5,1),'Accom_Phase Schedule'!$G$53:$G$57)*-$C52</f>
        <v>0</v>
      </c>
      <c r="T52" s="1">
        <f>SUMIF('Accom_Phase Schedule'!$E$53:$E$57,EDATE(T$5,1),'Accom_Phase Schedule'!$G$53:$G$57)*-$C52</f>
        <v>0</v>
      </c>
      <c r="U52" s="1">
        <f>SUMIF('Accom_Phase Schedule'!$E$53:$E$57,EDATE(U$5,1),'Accom_Phase Schedule'!$G$53:$G$57)*-$C52</f>
        <v>0</v>
      </c>
      <c r="V52" s="1">
        <f>SUMIF('Accom_Phase Schedule'!$E$53:$E$57,EDATE(V$5,1),'Accom_Phase Schedule'!$G$53:$G$57)*-$C52</f>
        <v>0</v>
      </c>
      <c r="W52" s="1">
        <f>SUMIF('Accom_Phase Schedule'!$E$53:$E$57,EDATE(W$5,1),'Accom_Phase Schedule'!$G$53:$G$57)*-$C52</f>
        <v>0</v>
      </c>
      <c r="X52" s="1">
        <f>SUMIF('Accom_Phase Schedule'!$E$53:$E$57,EDATE(X$5,1),'Accom_Phase Schedule'!$G$53:$G$57)*-$C52</f>
        <v>0</v>
      </c>
      <c r="Y52" s="1">
        <f>SUMIF('Accom_Phase Schedule'!$E$53:$E$57,EDATE(Y$5,1),'Accom_Phase Schedule'!$G$53:$G$57)*-$C52</f>
        <v>0</v>
      </c>
      <c r="Z52" s="1">
        <f>SUMIF('Accom_Phase Schedule'!$E$53:$E$57,EDATE(Z$5,1),'Accom_Phase Schedule'!$G$53:$G$57)*-$C52</f>
        <v>0</v>
      </c>
      <c r="AA52" s="1">
        <f>SUMIF('Accom_Phase Schedule'!$E$53:$E$57,EDATE(AA$5,1),'Accom_Phase Schedule'!$G$53:$G$57)*-$C52</f>
        <v>0</v>
      </c>
      <c r="AB52" s="1">
        <f>SUMIF('Accom_Phase Schedule'!$E$53:$E$57,EDATE(AB$5,1),'Accom_Phase Schedule'!$G$53:$G$57)*-$C52</f>
        <v>0</v>
      </c>
      <c r="AC52" s="1">
        <f>SUMIF('Accom_Phase Schedule'!$E$53:$E$57,EDATE(AC$5,1),'Accom_Phase Schedule'!$G$53:$G$57)*-$C52</f>
        <v>-1800000</v>
      </c>
      <c r="AD52" s="1">
        <f>SUMIF('Accom_Phase Schedule'!$E$53:$E$57,EDATE(AD$5,1),'Accom_Phase Schedule'!$G$53:$G$57)*-$C52</f>
        <v>0</v>
      </c>
      <c r="AE52" s="1">
        <f>SUMIF('Accom_Phase Schedule'!$E$53:$E$57,EDATE(AE$5,1),'Accom_Phase Schedule'!$G$53:$G$57)*-$C52</f>
        <v>0</v>
      </c>
      <c r="AF52" s="1">
        <f>SUMIF('Accom_Phase Schedule'!$E$53:$E$57,EDATE(AF$5,1),'Accom_Phase Schedule'!$G$53:$G$57)*-$C52</f>
        <v>0</v>
      </c>
      <c r="AG52" s="1">
        <f>SUMIF('Accom_Phase Schedule'!$E$53:$E$57,EDATE(AG$5,1),'Accom_Phase Schedule'!$G$53:$G$57)*-$C52</f>
        <v>0</v>
      </c>
      <c r="AH52" s="1">
        <f>SUMIF('Accom_Phase Schedule'!$E$53:$E$57,EDATE(AH$5,1),'Accom_Phase Schedule'!$G$53:$G$57)*-$C52</f>
        <v>-450000</v>
      </c>
      <c r="AI52" s="1">
        <f>SUMIF('Accom_Phase Schedule'!$E$53:$E$57,EDATE(AI$5,1),'Accom_Phase Schedule'!$G$53:$G$57)*-$C52</f>
        <v>0</v>
      </c>
      <c r="AJ52" s="1">
        <f>SUMIF('Accom_Phase Schedule'!$E$53:$E$57,EDATE(AJ$5,1),'Accom_Phase Schedule'!$G$53:$G$57)*-$C52</f>
        <v>0</v>
      </c>
      <c r="AK52" s="1">
        <f>SUMIF('Accom_Phase Schedule'!$E$53:$E$57,EDATE(AK$5,1),'Accom_Phase Schedule'!$G$53:$G$57)*-$C52</f>
        <v>0</v>
      </c>
      <c r="AL52" s="1">
        <f>SUMIF('Accom_Phase Schedule'!$E$53:$E$57,EDATE(AL$5,1),'Accom_Phase Schedule'!$G$53:$G$57)*-$C52</f>
        <v>0</v>
      </c>
      <c r="AM52" s="1">
        <f>SUMIF('Accom_Phase Schedule'!$E$53:$E$57,EDATE(AM$5,1),'Accom_Phase Schedule'!$G$53:$G$57)*-$C52</f>
        <v>0</v>
      </c>
      <c r="AN52" s="1">
        <f>SUMIF('Accom_Phase Schedule'!$E$53:$E$57,EDATE(AN$5,1),'Accom_Phase Schedule'!$G$53:$G$57)*-$C52</f>
        <v>0</v>
      </c>
      <c r="AO52" s="1">
        <f>SUMIF('Accom_Phase Schedule'!$E$53:$E$57,EDATE(AO$5,1),'Accom_Phase Schedule'!$G$53:$G$57)*-$C52</f>
        <v>0</v>
      </c>
      <c r="AP52" s="1">
        <f>SUMIF('Accom_Phase Schedule'!$E$53:$E$57,EDATE(AP$5,1),'Accom_Phase Schedule'!$G$53:$G$57)*-$C52</f>
        <v>0</v>
      </c>
      <c r="AQ52" s="1">
        <f>SUMIF('Accom_Phase Schedule'!$E$53:$E$57,EDATE(AQ$5,1),'Accom_Phase Schedule'!$G$53:$G$57)*-$C52</f>
        <v>0</v>
      </c>
      <c r="AR52" s="1">
        <f>SUMIF('Accom_Phase Schedule'!$E$53:$E$57,EDATE(AR$5,1),'Accom_Phase Schedule'!$G$53:$G$57)*-$C52</f>
        <v>0</v>
      </c>
      <c r="AS52" s="1">
        <f>SUMIF('Accom_Phase Schedule'!$E$53:$E$57,EDATE(AS$5,1),'Accom_Phase Schedule'!$G$53:$G$57)*-$C52</f>
        <v>0</v>
      </c>
      <c r="AT52" s="1">
        <f>SUMIF('Accom_Phase Schedule'!$E$53:$E$57,EDATE(AT$5,1),'Accom_Phase Schedule'!$G$53:$G$57)*-$C52</f>
        <v>0</v>
      </c>
      <c r="AU52" s="1">
        <f>SUMIF('Accom_Phase Schedule'!$E$53:$E$57,EDATE(AU$5,1),'Accom_Phase Schedule'!$G$53:$G$57)*-$C52</f>
        <v>0</v>
      </c>
      <c r="AV52" s="1">
        <f>SUMIF('Accom_Phase Schedule'!$E$53:$E$57,EDATE(AV$5,1),'Accom_Phase Schedule'!$G$53:$G$57)*-$C52</f>
        <v>0</v>
      </c>
      <c r="AW52" s="1">
        <f>SUMIF('Accom_Phase Schedule'!$E$53:$E$57,EDATE(AW$5,1),'Accom_Phase Schedule'!$G$53:$G$57)*-$C52</f>
        <v>0</v>
      </c>
      <c r="AX52" s="1">
        <f>SUMIF('Accom_Phase Schedule'!$E$53:$E$57,EDATE(AX$5,1),'Accom_Phase Schedule'!$G$53:$G$57)*-$C52</f>
        <v>0</v>
      </c>
      <c r="AY52" s="1">
        <f>SUMIF('Accom_Phase Schedule'!$E$53:$E$57,EDATE(AY$5,1),'Accom_Phase Schedule'!$G$53:$G$57)*-$C52</f>
        <v>0</v>
      </c>
      <c r="AZ52" s="1">
        <f>SUMIF('Accom_Phase Schedule'!$E$53:$E$57,EDATE(AZ$5,1),'Accom_Phase Schedule'!$G$53:$G$57)*-$C52</f>
        <v>0</v>
      </c>
      <c r="BA52" s="1">
        <f>SUMIF('Accom_Phase Schedule'!$E$53:$E$57,EDATE(BA$5,1),'Accom_Phase Schedule'!$G$53:$G$57)*-$C52</f>
        <v>0</v>
      </c>
      <c r="BB52" s="1">
        <f>SUMIF('Accom_Phase Schedule'!$E$53:$E$57,EDATE(BB$5,1),'Accom_Phase Schedule'!$G$53:$G$57)*-$C52</f>
        <v>0</v>
      </c>
      <c r="BC52" s="1">
        <f>SUMIF('Accom_Phase Schedule'!$E$53:$E$57,EDATE(BC$5,1),'Accom_Phase Schedule'!$G$53:$G$57)*-$C52</f>
        <v>0</v>
      </c>
    </row>
    <row r="53" spans="2:55" x14ac:dyDescent="0.25">
      <c r="B53" s="7" t="s">
        <v>34</v>
      </c>
      <c r="C53" s="8">
        <v>200</v>
      </c>
      <c r="D53" s="7" t="s">
        <v>27</v>
      </c>
      <c r="E53" s="7">
        <f>C53*'Accom_Phase Schedule'!$C$45</f>
        <v>100000</v>
      </c>
      <c r="H53" s="69" t="str">
        <f t="shared" si="12"/>
        <v>Electricity Connection</v>
      </c>
      <c r="I53" s="70">
        <f t="shared" si="13"/>
        <v>-100000</v>
      </c>
      <c r="J53" s="69"/>
      <c r="K53" s="69">
        <f>SUMIF('Accom_Phase Schedule'!$E$53:$E$57,EDATE(K$5,1),'Accom_Phase Schedule'!$G$53:$G$57)*-$C53</f>
        <v>0</v>
      </c>
      <c r="L53" s="69">
        <f>SUMIF('Accom_Phase Schedule'!$E$53:$E$57,EDATE(L$5,1),'Accom_Phase Schedule'!$G$53:$G$57)*-$C53</f>
        <v>0</v>
      </c>
      <c r="M53" s="69">
        <f>SUMIF('Accom_Phase Schedule'!$E$53:$E$57,EDATE(M$5,1),'Accom_Phase Schedule'!$G$53:$G$57)*-$C53</f>
        <v>0</v>
      </c>
      <c r="N53" s="69">
        <f>SUMIF('Accom_Phase Schedule'!$E$53:$E$57,EDATE(N$5,1),'Accom_Phase Schedule'!$G$53:$G$57)*-$C53</f>
        <v>0</v>
      </c>
      <c r="O53" s="69">
        <f>SUMIF('Accom_Phase Schedule'!$E$53:$E$57,EDATE(O$5,1),'Accom_Phase Schedule'!$G$53:$G$57)*-$C53</f>
        <v>0</v>
      </c>
      <c r="P53" s="69">
        <f>SUMIF('Accom_Phase Schedule'!$E$53:$E$57,EDATE(P$5,1),'Accom_Phase Schedule'!$G$53:$G$57)*-$C53</f>
        <v>0</v>
      </c>
      <c r="Q53" s="69">
        <f>SUMIF('Accom_Phase Schedule'!$E$53:$E$57,EDATE(Q$5,1),'Accom_Phase Schedule'!$G$53:$G$57)*-$C53</f>
        <v>0</v>
      </c>
      <c r="R53" s="69">
        <f>SUMIF('Accom_Phase Schedule'!$E$53:$E$57,EDATE(R$5,1),'Accom_Phase Schedule'!$G$53:$G$57)*-$C53</f>
        <v>0</v>
      </c>
      <c r="S53" s="69">
        <f>SUMIF('Accom_Phase Schedule'!$E$53:$E$57,EDATE(S$5,1),'Accom_Phase Schedule'!$G$53:$G$57)*-$C53</f>
        <v>0</v>
      </c>
      <c r="T53" s="69">
        <f>SUMIF('Accom_Phase Schedule'!$E$53:$E$57,EDATE(T$5,1),'Accom_Phase Schedule'!$G$53:$G$57)*-$C53</f>
        <v>0</v>
      </c>
      <c r="U53" s="69">
        <f>SUMIF('Accom_Phase Schedule'!$E$53:$E$57,EDATE(U$5,1),'Accom_Phase Schedule'!$G$53:$G$57)*-$C53</f>
        <v>0</v>
      </c>
      <c r="V53" s="69">
        <f>SUMIF('Accom_Phase Schedule'!$E$53:$E$57,EDATE(V$5,1),'Accom_Phase Schedule'!$G$53:$G$57)*-$C53</f>
        <v>0</v>
      </c>
      <c r="W53" s="69">
        <f>SUMIF('Accom_Phase Schedule'!$E$53:$E$57,EDATE(W$5,1),'Accom_Phase Schedule'!$G$53:$G$57)*-$C53</f>
        <v>0</v>
      </c>
      <c r="X53" s="69">
        <f>SUMIF('Accom_Phase Schedule'!$E$53:$E$57,EDATE(X$5,1),'Accom_Phase Schedule'!$G$53:$G$57)*-$C53</f>
        <v>0</v>
      </c>
      <c r="Y53" s="69">
        <f>SUMIF('Accom_Phase Schedule'!$E$53:$E$57,EDATE(Y$5,1),'Accom_Phase Schedule'!$G$53:$G$57)*-$C53</f>
        <v>0</v>
      </c>
      <c r="Z53" s="69">
        <f>SUMIF('Accom_Phase Schedule'!$E$53:$E$57,EDATE(Z$5,1),'Accom_Phase Schedule'!$G$53:$G$57)*-$C53</f>
        <v>0</v>
      </c>
      <c r="AA53" s="69">
        <f>SUMIF('Accom_Phase Schedule'!$E$53:$E$57,EDATE(AA$5,1),'Accom_Phase Schedule'!$G$53:$G$57)*-$C53</f>
        <v>0</v>
      </c>
      <c r="AB53" s="69">
        <f>SUMIF('Accom_Phase Schedule'!$E$53:$E$57,EDATE(AB$5,1),'Accom_Phase Schedule'!$G$53:$G$57)*-$C53</f>
        <v>0</v>
      </c>
      <c r="AC53" s="69">
        <f>SUMIF('Accom_Phase Schedule'!$E$53:$E$57,EDATE(AC$5,1),'Accom_Phase Schedule'!$G$53:$G$57)*-$C53</f>
        <v>-80000</v>
      </c>
      <c r="AD53" s="69">
        <f>SUMIF('Accom_Phase Schedule'!$E$53:$E$57,EDATE(AD$5,1),'Accom_Phase Schedule'!$G$53:$G$57)*-$C53</f>
        <v>0</v>
      </c>
      <c r="AE53" s="69">
        <f>SUMIF('Accom_Phase Schedule'!$E$53:$E$57,EDATE(AE$5,1),'Accom_Phase Schedule'!$G$53:$G$57)*-$C53</f>
        <v>0</v>
      </c>
      <c r="AF53" s="69">
        <f>SUMIF('Accom_Phase Schedule'!$E$53:$E$57,EDATE(AF$5,1),'Accom_Phase Schedule'!$G$53:$G$57)*-$C53</f>
        <v>0</v>
      </c>
      <c r="AG53" s="69">
        <f>SUMIF('Accom_Phase Schedule'!$E$53:$E$57,EDATE(AG$5,1),'Accom_Phase Schedule'!$G$53:$G$57)*-$C53</f>
        <v>0</v>
      </c>
      <c r="AH53" s="69">
        <f>SUMIF('Accom_Phase Schedule'!$E$53:$E$57,EDATE(AH$5,1),'Accom_Phase Schedule'!$G$53:$G$57)*-$C53</f>
        <v>-20000</v>
      </c>
      <c r="AI53" s="69">
        <f>SUMIF('Accom_Phase Schedule'!$E$53:$E$57,EDATE(AI$5,1),'Accom_Phase Schedule'!$G$53:$G$57)*-$C53</f>
        <v>0</v>
      </c>
      <c r="AJ53" s="69">
        <f>SUMIF('Accom_Phase Schedule'!$E$53:$E$57,EDATE(AJ$5,1),'Accom_Phase Schedule'!$G$53:$G$57)*-$C53</f>
        <v>0</v>
      </c>
      <c r="AK53" s="69">
        <f>SUMIF('Accom_Phase Schedule'!$E$53:$E$57,EDATE(AK$5,1),'Accom_Phase Schedule'!$G$53:$G$57)*-$C53</f>
        <v>0</v>
      </c>
      <c r="AL53" s="69">
        <f>SUMIF('Accom_Phase Schedule'!$E$53:$E$57,EDATE(AL$5,1),'Accom_Phase Schedule'!$G$53:$G$57)*-$C53</f>
        <v>0</v>
      </c>
      <c r="AM53" s="69">
        <f>SUMIF('Accom_Phase Schedule'!$E$53:$E$57,EDATE(AM$5,1),'Accom_Phase Schedule'!$G$53:$G$57)*-$C53</f>
        <v>0</v>
      </c>
      <c r="AN53" s="69">
        <f>SUMIF('Accom_Phase Schedule'!$E$53:$E$57,EDATE(AN$5,1),'Accom_Phase Schedule'!$G$53:$G$57)*-$C53</f>
        <v>0</v>
      </c>
      <c r="AO53" s="69">
        <f>SUMIF('Accom_Phase Schedule'!$E$53:$E$57,EDATE(AO$5,1),'Accom_Phase Schedule'!$G$53:$G$57)*-$C53</f>
        <v>0</v>
      </c>
      <c r="AP53" s="69">
        <f>SUMIF('Accom_Phase Schedule'!$E$53:$E$57,EDATE(AP$5,1),'Accom_Phase Schedule'!$G$53:$G$57)*-$C53</f>
        <v>0</v>
      </c>
      <c r="AQ53" s="69">
        <f>SUMIF('Accom_Phase Schedule'!$E$53:$E$57,EDATE(AQ$5,1),'Accom_Phase Schedule'!$G$53:$G$57)*-$C53</f>
        <v>0</v>
      </c>
      <c r="AR53" s="69">
        <f>SUMIF('Accom_Phase Schedule'!$E$53:$E$57,EDATE(AR$5,1),'Accom_Phase Schedule'!$G$53:$G$57)*-$C53</f>
        <v>0</v>
      </c>
      <c r="AS53" s="69">
        <f>SUMIF('Accom_Phase Schedule'!$E$53:$E$57,EDATE(AS$5,1),'Accom_Phase Schedule'!$G$53:$G$57)*-$C53</f>
        <v>0</v>
      </c>
      <c r="AT53" s="69">
        <f>SUMIF('Accom_Phase Schedule'!$E$53:$E$57,EDATE(AT$5,1),'Accom_Phase Schedule'!$G$53:$G$57)*-$C53</f>
        <v>0</v>
      </c>
      <c r="AU53" s="69">
        <f>SUMIF('Accom_Phase Schedule'!$E$53:$E$57,EDATE(AU$5,1),'Accom_Phase Schedule'!$G$53:$G$57)*-$C53</f>
        <v>0</v>
      </c>
      <c r="AV53" s="69">
        <f>SUMIF('Accom_Phase Schedule'!$E$53:$E$57,EDATE(AV$5,1),'Accom_Phase Schedule'!$G$53:$G$57)*-$C53</f>
        <v>0</v>
      </c>
      <c r="AW53" s="69">
        <f>SUMIF('Accom_Phase Schedule'!$E$53:$E$57,EDATE(AW$5,1),'Accom_Phase Schedule'!$G$53:$G$57)*-$C53</f>
        <v>0</v>
      </c>
      <c r="AX53" s="69">
        <f>SUMIF('Accom_Phase Schedule'!$E$53:$E$57,EDATE(AX$5,1),'Accom_Phase Schedule'!$G$53:$G$57)*-$C53</f>
        <v>0</v>
      </c>
      <c r="AY53" s="69">
        <f>SUMIF('Accom_Phase Schedule'!$E$53:$E$57,EDATE(AY$5,1),'Accom_Phase Schedule'!$G$53:$G$57)*-$C53</f>
        <v>0</v>
      </c>
      <c r="AZ53" s="69">
        <f>SUMIF('Accom_Phase Schedule'!$E$53:$E$57,EDATE(AZ$5,1),'Accom_Phase Schedule'!$G$53:$G$57)*-$C53</f>
        <v>0</v>
      </c>
      <c r="BA53" s="69">
        <f>SUMIF('Accom_Phase Schedule'!$E$53:$E$57,EDATE(BA$5,1),'Accom_Phase Schedule'!$G$53:$G$57)*-$C53</f>
        <v>0</v>
      </c>
      <c r="BB53" s="69">
        <f>SUMIF('Accom_Phase Schedule'!$E$53:$E$57,EDATE(BB$5,1),'Accom_Phase Schedule'!$G$53:$G$57)*-$C53</f>
        <v>0</v>
      </c>
      <c r="BC53" s="69">
        <f>SUMIF('Accom_Phase Schedule'!$E$53:$E$57,EDATE(BC$5,1),'Accom_Phase Schedule'!$G$53:$G$57)*-$C53</f>
        <v>0</v>
      </c>
    </row>
    <row r="54" spans="2:55" x14ac:dyDescent="0.25">
      <c r="B54" s="7" t="s">
        <v>35</v>
      </c>
      <c r="C54" s="8">
        <v>150</v>
      </c>
      <c r="D54" s="7" t="s">
        <v>27</v>
      </c>
      <c r="E54" s="7">
        <f>C54*'Accom_Phase Schedule'!$C$45</f>
        <v>75000</v>
      </c>
      <c r="H54" s="1" t="str">
        <f t="shared" si="12"/>
        <v>Gas Connection</v>
      </c>
      <c r="I54" s="3">
        <f t="shared" si="13"/>
        <v>-75000</v>
      </c>
      <c r="K54" s="1">
        <f>SUMIF('Accom_Phase Schedule'!$E$53:$E$57,EDATE(K$5,1),'Accom_Phase Schedule'!$G$53:$G$57)*-$C54</f>
        <v>0</v>
      </c>
      <c r="L54" s="1">
        <f>SUMIF('Accom_Phase Schedule'!$E$53:$E$57,EDATE(L$5,1),'Accom_Phase Schedule'!$G$53:$G$57)*-$C54</f>
        <v>0</v>
      </c>
      <c r="M54" s="1">
        <f>SUMIF('Accom_Phase Schedule'!$E$53:$E$57,EDATE(M$5,1),'Accom_Phase Schedule'!$G$53:$G$57)*-$C54</f>
        <v>0</v>
      </c>
      <c r="N54" s="1">
        <f>SUMIF('Accom_Phase Schedule'!$E$53:$E$57,EDATE(N$5,1),'Accom_Phase Schedule'!$G$53:$G$57)*-$C54</f>
        <v>0</v>
      </c>
      <c r="O54" s="1">
        <f>SUMIF('Accom_Phase Schedule'!$E$53:$E$57,EDATE(O$5,1),'Accom_Phase Schedule'!$G$53:$G$57)*-$C54</f>
        <v>0</v>
      </c>
      <c r="P54" s="1">
        <f>SUMIF('Accom_Phase Schedule'!$E$53:$E$57,EDATE(P$5,1),'Accom_Phase Schedule'!$G$53:$G$57)*-$C54</f>
        <v>0</v>
      </c>
      <c r="Q54" s="1">
        <f>SUMIF('Accom_Phase Schedule'!$E$53:$E$57,EDATE(Q$5,1),'Accom_Phase Schedule'!$G$53:$G$57)*-$C54</f>
        <v>0</v>
      </c>
      <c r="R54" s="1">
        <f>SUMIF('Accom_Phase Schedule'!$E$53:$E$57,EDATE(R$5,1),'Accom_Phase Schedule'!$G$53:$G$57)*-$C54</f>
        <v>0</v>
      </c>
      <c r="S54" s="1">
        <f>SUMIF('Accom_Phase Schedule'!$E$53:$E$57,EDATE(S$5,1),'Accom_Phase Schedule'!$G$53:$G$57)*-$C54</f>
        <v>0</v>
      </c>
      <c r="T54" s="1">
        <f>SUMIF('Accom_Phase Schedule'!$E$53:$E$57,EDATE(T$5,1),'Accom_Phase Schedule'!$G$53:$G$57)*-$C54</f>
        <v>0</v>
      </c>
      <c r="U54" s="1">
        <f>SUMIF('Accom_Phase Schedule'!$E$53:$E$57,EDATE(U$5,1),'Accom_Phase Schedule'!$G$53:$G$57)*-$C54</f>
        <v>0</v>
      </c>
      <c r="V54" s="1">
        <f>SUMIF('Accom_Phase Schedule'!$E$53:$E$57,EDATE(V$5,1),'Accom_Phase Schedule'!$G$53:$G$57)*-$C54</f>
        <v>0</v>
      </c>
      <c r="W54" s="1">
        <f>SUMIF('Accom_Phase Schedule'!$E$53:$E$57,EDATE(W$5,1),'Accom_Phase Schedule'!$G$53:$G$57)*-$C54</f>
        <v>0</v>
      </c>
      <c r="X54" s="1">
        <f>SUMIF('Accom_Phase Schedule'!$E$53:$E$57,EDATE(X$5,1),'Accom_Phase Schedule'!$G$53:$G$57)*-$C54</f>
        <v>0</v>
      </c>
      <c r="Y54" s="1">
        <f>SUMIF('Accom_Phase Schedule'!$E$53:$E$57,EDATE(Y$5,1),'Accom_Phase Schedule'!$G$53:$G$57)*-$C54</f>
        <v>0</v>
      </c>
      <c r="Z54" s="1">
        <f>SUMIF('Accom_Phase Schedule'!$E$53:$E$57,EDATE(Z$5,1),'Accom_Phase Schedule'!$G$53:$G$57)*-$C54</f>
        <v>0</v>
      </c>
      <c r="AA54" s="1">
        <f>SUMIF('Accom_Phase Schedule'!$E$53:$E$57,EDATE(AA$5,1),'Accom_Phase Schedule'!$G$53:$G$57)*-$C54</f>
        <v>0</v>
      </c>
      <c r="AB54" s="1">
        <f>SUMIF('Accom_Phase Schedule'!$E$53:$E$57,EDATE(AB$5,1),'Accom_Phase Schedule'!$G$53:$G$57)*-$C54</f>
        <v>0</v>
      </c>
      <c r="AC54" s="1">
        <f>SUMIF('Accom_Phase Schedule'!$E$53:$E$57,EDATE(AC$5,1),'Accom_Phase Schedule'!$G$53:$G$57)*-$C54</f>
        <v>-60000</v>
      </c>
      <c r="AD54" s="1">
        <f>SUMIF('Accom_Phase Schedule'!$E$53:$E$57,EDATE(AD$5,1),'Accom_Phase Schedule'!$G$53:$G$57)*-$C54</f>
        <v>0</v>
      </c>
      <c r="AE54" s="1">
        <f>SUMIF('Accom_Phase Schedule'!$E$53:$E$57,EDATE(AE$5,1),'Accom_Phase Schedule'!$G$53:$G$57)*-$C54</f>
        <v>0</v>
      </c>
      <c r="AF54" s="1">
        <f>SUMIF('Accom_Phase Schedule'!$E$53:$E$57,EDATE(AF$5,1),'Accom_Phase Schedule'!$G$53:$G$57)*-$C54</f>
        <v>0</v>
      </c>
      <c r="AG54" s="1">
        <f>SUMIF('Accom_Phase Schedule'!$E$53:$E$57,EDATE(AG$5,1),'Accom_Phase Schedule'!$G$53:$G$57)*-$C54</f>
        <v>0</v>
      </c>
      <c r="AH54" s="1">
        <f>SUMIF('Accom_Phase Schedule'!$E$53:$E$57,EDATE(AH$5,1),'Accom_Phase Schedule'!$G$53:$G$57)*-$C54</f>
        <v>-15000</v>
      </c>
      <c r="AI54" s="1">
        <f>SUMIF('Accom_Phase Schedule'!$E$53:$E$57,EDATE(AI$5,1),'Accom_Phase Schedule'!$G$53:$G$57)*-$C54</f>
        <v>0</v>
      </c>
      <c r="AJ54" s="1">
        <f>SUMIF('Accom_Phase Schedule'!$E$53:$E$57,EDATE(AJ$5,1),'Accom_Phase Schedule'!$G$53:$G$57)*-$C54</f>
        <v>0</v>
      </c>
      <c r="AK54" s="1">
        <f>SUMIF('Accom_Phase Schedule'!$E$53:$E$57,EDATE(AK$5,1),'Accom_Phase Schedule'!$G$53:$G$57)*-$C54</f>
        <v>0</v>
      </c>
      <c r="AL54" s="1">
        <f>SUMIF('Accom_Phase Schedule'!$E$53:$E$57,EDATE(AL$5,1),'Accom_Phase Schedule'!$G$53:$G$57)*-$C54</f>
        <v>0</v>
      </c>
      <c r="AM54" s="1">
        <f>SUMIF('Accom_Phase Schedule'!$E$53:$E$57,EDATE(AM$5,1),'Accom_Phase Schedule'!$G$53:$G$57)*-$C54</f>
        <v>0</v>
      </c>
      <c r="AN54" s="1">
        <f>SUMIF('Accom_Phase Schedule'!$E$53:$E$57,EDATE(AN$5,1),'Accom_Phase Schedule'!$G$53:$G$57)*-$C54</f>
        <v>0</v>
      </c>
      <c r="AO54" s="1">
        <f>SUMIF('Accom_Phase Schedule'!$E$53:$E$57,EDATE(AO$5,1),'Accom_Phase Schedule'!$G$53:$G$57)*-$C54</f>
        <v>0</v>
      </c>
      <c r="AP54" s="1">
        <f>SUMIF('Accom_Phase Schedule'!$E$53:$E$57,EDATE(AP$5,1),'Accom_Phase Schedule'!$G$53:$G$57)*-$C54</f>
        <v>0</v>
      </c>
      <c r="AQ54" s="1">
        <f>SUMIF('Accom_Phase Schedule'!$E$53:$E$57,EDATE(AQ$5,1),'Accom_Phase Schedule'!$G$53:$G$57)*-$C54</f>
        <v>0</v>
      </c>
      <c r="AR54" s="1">
        <f>SUMIF('Accom_Phase Schedule'!$E$53:$E$57,EDATE(AR$5,1),'Accom_Phase Schedule'!$G$53:$G$57)*-$C54</f>
        <v>0</v>
      </c>
      <c r="AS54" s="1">
        <f>SUMIF('Accom_Phase Schedule'!$E$53:$E$57,EDATE(AS$5,1),'Accom_Phase Schedule'!$G$53:$G$57)*-$C54</f>
        <v>0</v>
      </c>
      <c r="AT54" s="1">
        <f>SUMIF('Accom_Phase Schedule'!$E$53:$E$57,EDATE(AT$5,1),'Accom_Phase Schedule'!$G$53:$G$57)*-$C54</f>
        <v>0</v>
      </c>
      <c r="AU54" s="1">
        <f>SUMIF('Accom_Phase Schedule'!$E$53:$E$57,EDATE(AU$5,1),'Accom_Phase Schedule'!$G$53:$G$57)*-$C54</f>
        <v>0</v>
      </c>
      <c r="AV54" s="1">
        <f>SUMIF('Accom_Phase Schedule'!$E$53:$E$57,EDATE(AV$5,1),'Accom_Phase Schedule'!$G$53:$G$57)*-$C54</f>
        <v>0</v>
      </c>
      <c r="AW54" s="1">
        <f>SUMIF('Accom_Phase Schedule'!$E$53:$E$57,EDATE(AW$5,1),'Accom_Phase Schedule'!$G$53:$G$57)*-$C54</f>
        <v>0</v>
      </c>
      <c r="AX54" s="1">
        <f>SUMIF('Accom_Phase Schedule'!$E$53:$E$57,EDATE(AX$5,1),'Accom_Phase Schedule'!$G$53:$G$57)*-$C54</f>
        <v>0</v>
      </c>
      <c r="AY54" s="1">
        <f>SUMIF('Accom_Phase Schedule'!$E$53:$E$57,EDATE(AY$5,1),'Accom_Phase Schedule'!$G$53:$G$57)*-$C54</f>
        <v>0</v>
      </c>
      <c r="AZ54" s="1">
        <f>SUMIF('Accom_Phase Schedule'!$E$53:$E$57,EDATE(AZ$5,1),'Accom_Phase Schedule'!$G$53:$G$57)*-$C54</f>
        <v>0</v>
      </c>
      <c r="BA54" s="1">
        <f>SUMIF('Accom_Phase Schedule'!$E$53:$E$57,EDATE(BA$5,1),'Accom_Phase Schedule'!$G$53:$G$57)*-$C54</f>
        <v>0</v>
      </c>
      <c r="BB54" s="1">
        <f>SUMIF('Accom_Phase Schedule'!$E$53:$E$57,EDATE(BB$5,1),'Accom_Phase Schedule'!$G$53:$G$57)*-$C54</f>
        <v>0</v>
      </c>
      <c r="BC54" s="1">
        <f>SUMIF('Accom_Phase Schedule'!$E$53:$E$57,EDATE(BC$5,1),'Accom_Phase Schedule'!$G$53:$G$57)*-$C54</f>
        <v>0</v>
      </c>
    </row>
    <row r="55" spans="2:55" x14ac:dyDescent="0.25">
      <c r="B55" s="7" t="s">
        <v>36</v>
      </c>
      <c r="C55" s="8">
        <v>1000</v>
      </c>
      <c r="D55" s="7" t="s">
        <v>27</v>
      </c>
      <c r="E55" s="7">
        <f>C55*'Accom_Phase Schedule'!$C$45</f>
        <v>500000</v>
      </c>
      <c r="H55" s="69" t="str">
        <f t="shared" si="12"/>
        <v>Homebond</v>
      </c>
      <c r="I55" s="70">
        <f t="shared" si="13"/>
        <v>-500000</v>
      </c>
      <c r="J55" s="69"/>
      <c r="K55" s="69">
        <f>SUMIF('Accom_Phase Schedule'!$E$53:$E$57,EDATE(K$5,1),'Accom_Phase Schedule'!$G$53:$G$57)*-$C55</f>
        <v>0</v>
      </c>
      <c r="L55" s="69">
        <f>SUMIF('Accom_Phase Schedule'!$E$53:$E$57,EDATE(L$5,1),'Accom_Phase Schedule'!$G$53:$G$57)*-$C55</f>
        <v>0</v>
      </c>
      <c r="M55" s="69">
        <f>SUMIF('Accom_Phase Schedule'!$E$53:$E$57,EDATE(M$5,1),'Accom_Phase Schedule'!$G$53:$G$57)*-$C55</f>
        <v>0</v>
      </c>
      <c r="N55" s="69">
        <f>SUMIF('Accom_Phase Schedule'!$E$53:$E$57,EDATE(N$5,1),'Accom_Phase Schedule'!$G$53:$G$57)*-$C55</f>
        <v>0</v>
      </c>
      <c r="O55" s="69">
        <f>SUMIF('Accom_Phase Schedule'!$E$53:$E$57,EDATE(O$5,1),'Accom_Phase Schedule'!$G$53:$G$57)*-$C55</f>
        <v>0</v>
      </c>
      <c r="P55" s="69">
        <f>SUMIF('Accom_Phase Schedule'!$E$53:$E$57,EDATE(P$5,1),'Accom_Phase Schedule'!$G$53:$G$57)*-$C55</f>
        <v>0</v>
      </c>
      <c r="Q55" s="69">
        <f>SUMIF('Accom_Phase Schedule'!$E$53:$E$57,EDATE(Q$5,1),'Accom_Phase Schedule'!$G$53:$G$57)*-$C55</f>
        <v>0</v>
      </c>
      <c r="R55" s="69">
        <f>SUMIF('Accom_Phase Schedule'!$E$53:$E$57,EDATE(R$5,1),'Accom_Phase Schedule'!$G$53:$G$57)*-$C55</f>
        <v>0</v>
      </c>
      <c r="S55" s="69">
        <f>SUMIF('Accom_Phase Schedule'!$E$53:$E$57,EDATE(S$5,1),'Accom_Phase Schedule'!$G$53:$G$57)*-$C55</f>
        <v>0</v>
      </c>
      <c r="T55" s="69">
        <f>SUMIF('Accom_Phase Schedule'!$E$53:$E$57,EDATE(T$5,1),'Accom_Phase Schedule'!$G$53:$G$57)*-$C55</f>
        <v>0</v>
      </c>
      <c r="U55" s="69">
        <f>SUMIF('Accom_Phase Schedule'!$E$53:$E$57,EDATE(U$5,1),'Accom_Phase Schedule'!$G$53:$G$57)*-$C55</f>
        <v>0</v>
      </c>
      <c r="V55" s="69">
        <f>SUMIF('Accom_Phase Schedule'!$E$53:$E$57,EDATE(V$5,1),'Accom_Phase Schedule'!$G$53:$G$57)*-$C55</f>
        <v>0</v>
      </c>
      <c r="W55" s="69">
        <f>SUMIF('Accom_Phase Schedule'!$E$53:$E$57,EDATE(W$5,1),'Accom_Phase Schedule'!$G$53:$G$57)*-$C55</f>
        <v>0</v>
      </c>
      <c r="X55" s="69">
        <f>SUMIF('Accom_Phase Schedule'!$E$53:$E$57,EDATE(X$5,1),'Accom_Phase Schedule'!$G$53:$G$57)*-$C55</f>
        <v>0</v>
      </c>
      <c r="Y55" s="69">
        <f>SUMIF('Accom_Phase Schedule'!$E$53:$E$57,EDATE(Y$5,1),'Accom_Phase Schedule'!$G$53:$G$57)*-$C55</f>
        <v>0</v>
      </c>
      <c r="Z55" s="69">
        <f>SUMIF('Accom_Phase Schedule'!$E$53:$E$57,EDATE(Z$5,1),'Accom_Phase Schedule'!$G$53:$G$57)*-$C55</f>
        <v>0</v>
      </c>
      <c r="AA55" s="69">
        <f>SUMIF('Accom_Phase Schedule'!$E$53:$E$57,EDATE(AA$5,1),'Accom_Phase Schedule'!$G$53:$G$57)*-$C55</f>
        <v>0</v>
      </c>
      <c r="AB55" s="69">
        <f>SUMIF('Accom_Phase Schedule'!$E$53:$E$57,EDATE(AB$5,1),'Accom_Phase Schedule'!$G$53:$G$57)*-$C55</f>
        <v>0</v>
      </c>
      <c r="AC55" s="69">
        <f>SUMIF('Accom_Phase Schedule'!$E$53:$E$57,EDATE(AC$5,1),'Accom_Phase Schedule'!$G$53:$G$57)*-$C55</f>
        <v>-400000</v>
      </c>
      <c r="AD55" s="69">
        <f>SUMIF('Accom_Phase Schedule'!$E$53:$E$57,EDATE(AD$5,1),'Accom_Phase Schedule'!$G$53:$G$57)*-$C55</f>
        <v>0</v>
      </c>
      <c r="AE55" s="69">
        <f>SUMIF('Accom_Phase Schedule'!$E$53:$E$57,EDATE(AE$5,1),'Accom_Phase Schedule'!$G$53:$G$57)*-$C55</f>
        <v>0</v>
      </c>
      <c r="AF55" s="69">
        <f>SUMIF('Accom_Phase Schedule'!$E$53:$E$57,EDATE(AF$5,1),'Accom_Phase Schedule'!$G$53:$G$57)*-$C55</f>
        <v>0</v>
      </c>
      <c r="AG55" s="69">
        <f>SUMIF('Accom_Phase Schedule'!$E$53:$E$57,EDATE(AG$5,1),'Accom_Phase Schedule'!$G$53:$G$57)*-$C55</f>
        <v>0</v>
      </c>
      <c r="AH55" s="69">
        <f>SUMIF('Accom_Phase Schedule'!$E$53:$E$57,EDATE(AH$5,1),'Accom_Phase Schedule'!$G$53:$G$57)*-$C55</f>
        <v>-100000</v>
      </c>
      <c r="AI55" s="69">
        <f>SUMIF('Accom_Phase Schedule'!$E$53:$E$57,EDATE(AI$5,1),'Accom_Phase Schedule'!$G$53:$G$57)*-$C55</f>
        <v>0</v>
      </c>
      <c r="AJ55" s="69">
        <f>SUMIF('Accom_Phase Schedule'!$E$53:$E$57,EDATE(AJ$5,1),'Accom_Phase Schedule'!$G$53:$G$57)*-$C55</f>
        <v>0</v>
      </c>
      <c r="AK55" s="69">
        <f>SUMIF('Accom_Phase Schedule'!$E$53:$E$57,EDATE(AK$5,1),'Accom_Phase Schedule'!$G$53:$G$57)*-$C55</f>
        <v>0</v>
      </c>
      <c r="AL55" s="69">
        <f>SUMIF('Accom_Phase Schedule'!$E$53:$E$57,EDATE(AL$5,1),'Accom_Phase Schedule'!$G$53:$G$57)*-$C55</f>
        <v>0</v>
      </c>
      <c r="AM55" s="69">
        <f>SUMIF('Accom_Phase Schedule'!$E$53:$E$57,EDATE(AM$5,1),'Accom_Phase Schedule'!$G$53:$G$57)*-$C55</f>
        <v>0</v>
      </c>
      <c r="AN55" s="69">
        <f>SUMIF('Accom_Phase Schedule'!$E$53:$E$57,EDATE(AN$5,1),'Accom_Phase Schedule'!$G$53:$G$57)*-$C55</f>
        <v>0</v>
      </c>
      <c r="AO55" s="69">
        <f>SUMIF('Accom_Phase Schedule'!$E$53:$E$57,EDATE(AO$5,1),'Accom_Phase Schedule'!$G$53:$G$57)*-$C55</f>
        <v>0</v>
      </c>
      <c r="AP55" s="69">
        <f>SUMIF('Accom_Phase Schedule'!$E$53:$E$57,EDATE(AP$5,1),'Accom_Phase Schedule'!$G$53:$G$57)*-$C55</f>
        <v>0</v>
      </c>
      <c r="AQ55" s="69">
        <f>SUMIF('Accom_Phase Schedule'!$E$53:$E$57,EDATE(AQ$5,1),'Accom_Phase Schedule'!$G$53:$G$57)*-$C55</f>
        <v>0</v>
      </c>
      <c r="AR55" s="69">
        <f>SUMIF('Accom_Phase Schedule'!$E$53:$E$57,EDATE(AR$5,1),'Accom_Phase Schedule'!$G$53:$G$57)*-$C55</f>
        <v>0</v>
      </c>
      <c r="AS55" s="69">
        <f>SUMIF('Accom_Phase Schedule'!$E$53:$E$57,EDATE(AS$5,1),'Accom_Phase Schedule'!$G$53:$G$57)*-$C55</f>
        <v>0</v>
      </c>
      <c r="AT55" s="69">
        <f>SUMIF('Accom_Phase Schedule'!$E$53:$E$57,EDATE(AT$5,1),'Accom_Phase Schedule'!$G$53:$G$57)*-$C55</f>
        <v>0</v>
      </c>
      <c r="AU55" s="69">
        <f>SUMIF('Accom_Phase Schedule'!$E$53:$E$57,EDATE(AU$5,1),'Accom_Phase Schedule'!$G$53:$G$57)*-$C55</f>
        <v>0</v>
      </c>
      <c r="AV55" s="69">
        <f>SUMIF('Accom_Phase Schedule'!$E$53:$E$57,EDATE(AV$5,1),'Accom_Phase Schedule'!$G$53:$G$57)*-$C55</f>
        <v>0</v>
      </c>
      <c r="AW55" s="69">
        <f>SUMIF('Accom_Phase Schedule'!$E$53:$E$57,EDATE(AW$5,1),'Accom_Phase Schedule'!$G$53:$G$57)*-$C55</f>
        <v>0</v>
      </c>
      <c r="AX55" s="69">
        <f>SUMIF('Accom_Phase Schedule'!$E$53:$E$57,EDATE(AX$5,1),'Accom_Phase Schedule'!$G$53:$G$57)*-$C55</f>
        <v>0</v>
      </c>
      <c r="AY55" s="69">
        <f>SUMIF('Accom_Phase Schedule'!$E$53:$E$57,EDATE(AY$5,1),'Accom_Phase Schedule'!$G$53:$G$57)*-$C55</f>
        <v>0</v>
      </c>
      <c r="AZ55" s="69">
        <f>SUMIF('Accom_Phase Schedule'!$E$53:$E$57,EDATE(AZ$5,1),'Accom_Phase Schedule'!$G$53:$G$57)*-$C55</f>
        <v>0</v>
      </c>
      <c r="BA55" s="69">
        <f>SUMIF('Accom_Phase Schedule'!$E$53:$E$57,EDATE(BA$5,1),'Accom_Phase Schedule'!$G$53:$G$57)*-$C55</f>
        <v>0</v>
      </c>
      <c r="BB55" s="69">
        <f>SUMIF('Accom_Phase Schedule'!$E$53:$E$57,EDATE(BB$5,1),'Accom_Phase Schedule'!$G$53:$G$57)*-$C55</f>
        <v>0</v>
      </c>
      <c r="BC55" s="69">
        <f>SUMIF('Accom_Phase Schedule'!$E$53:$E$57,EDATE(BC$5,1),'Accom_Phase Schedule'!$G$53:$G$57)*-$C55</f>
        <v>0</v>
      </c>
    </row>
    <row r="56" spans="2:55" x14ac:dyDescent="0.25">
      <c r="B56" s="7"/>
      <c r="C56" s="7"/>
      <c r="D56" s="7"/>
      <c r="E56" s="7"/>
      <c r="H56" s="1">
        <f t="shared" si="12"/>
        <v>0</v>
      </c>
      <c r="I56" s="3">
        <f t="shared" si="13"/>
        <v>0</v>
      </c>
    </row>
    <row r="57" spans="2:55" x14ac:dyDescent="0.25">
      <c r="B57" s="10" t="s">
        <v>38</v>
      </c>
      <c r="C57" s="10"/>
      <c r="D57" s="10"/>
      <c r="E57" s="10">
        <f>SUM(E49:E56)</f>
        <v>9725000</v>
      </c>
      <c r="H57" s="10" t="s">
        <v>38</v>
      </c>
      <c r="I57" s="10">
        <f>SUM(I49:I56)</f>
        <v>-9725000</v>
      </c>
      <c r="J57" s="10"/>
      <c r="K57" s="10">
        <f>SUM(K49:K56)</f>
        <v>0</v>
      </c>
      <c r="L57" s="10">
        <f t="shared" ref="L57:BC57" si="14">SUM(L49:L56)</f>
        <v>0</v>
      </c>
      <c r="M57" s="10">
        <f t="shared" si="14"/>
        <v>0</v>
      </c>
      <c r="N57" s="10">
        <f t="shared" si="14"/>
        <v>0</v>
      </c>
      <c r="O57" s="10">
        <f t="shared" si="14"/>
        <v>0</v>
      </c>
      <c r="P57" s="10">
        <f t="shared" si="14"/>
        <v>-5534528.3018867923</v>
      </c>
      <c r="Q57" s="10">
        <f t="shared" si="14"/>
        <v>0</v>
      </c>
      <c r="R57" s="10">
        <f t="shared" si="14"/>
        <v>0</v>
      </c>
      <c r="S57" s="10">
        <f t="shared" si="14"/>
        <v>0</v>
      </c>
      <c r="T57" s="10">
        <f t="shared" si="14"/>
        <v>-1265471.6981132075</v>
      </c>
      <c r="U57" s="10">
        <f t="shared" si="14"/>
        <v>0</v>
      </c>
      <c r="V57" s="10">
        <f t="shared" si="14"/>
        <v>0</v>
      </c>
      <c r="W57" s="10">
        <f t="shared" si="14"/>
        <v>0</v>
      </c>
      <c r="X57" s="10">
        <f t="shared" si="14"/>
        <v>0</v>
      </c>
      <c r="Y57" s="10">
        <f t="shared" si="14"/>
        <v>0</v>
      </c>
      <c r="Z57" s="10">
        <f t="shared" si="14"/>
        <v>0</v>
      </c>
      <c r="AA57" s="10">
        <f t="shared" si="14"/>
        <v>0</v>
      </c>
      <c r="AB57" s="10">
        <f t="shared" si="14"/>
        <v>0</v>
      </c>
      <c r="AC57" s="10">
        <f t="shared" si="14"/>
        <v>-2340000</v>
      </c>
      <c r="AD57" s="10">
        <f t="shared" si="14"/>
        <v>0</v>
      </c>
      <c r="AE57" s="10">
        <f t="shared" si="14"/>
        <v>0</v>
      </c>
      <c r="AF57" s="10">
        <f t="shared" si="14"/>
        <v>0</v>
      </c>
      <c r="AG57" s="10">
        <f t="shared" si="14"/>
        <v>0</v>
      </c>
      <c r="AH57" s="10">
        <f t="shared" si="14"/>
        <v>-585000</v>
      </c>
      <c r="AI57" s="10">
        <f t="shared" si="14"/>
        <v>0</v>
      </c>
      <c r="AJ57" s="10">
        <f t="shared" si="14"/>
        <v>0</v>
      </c>
      <c r="AK57" s="10">
        <f t="shared" si="14"/>
        <v>0</v>
      </c>
      <c r="AL57" s="10">
        <f t="shared" si="14"/>
        <v>0</v>
      </c>
      <c r="AM57" s="10">
        <f t="shared" si="14"/>
        <v>0</v>
      </c>
      <c r="AN57" s="10">
        <f t="shared" si="14"/>
        <v>0</v>
      </c>
      <c r="AO57" s="10">
        <f t="shared" si="14"/>
        <v>0</v>
      </c>
      <c r="AP57" s="10">
        <f t="shared" si="14"/>
        <v>0</v>
      </c>
      <c r="AQ57" s="10">
        <f t="shared" si="14"/>
        <v>0</v>
      </c>
      <c r="AR57" s="10">
        <f t="shared" si="14"/>
        <v>0</v>
      </c>
      <c r="AS57" s="10">
        <f t="shared" si="14"/>
        <v>0</v>
      </c>
      <c r="AT57" s="10">
        <f t="shared" si="14"/>
        <v>0</v>
      </c>
      <c r="AU57" s="10">
        <f t="shared" si="14"/>
        <v>0</v>
      </c>
      <c r="AV57" s="10">
        <f t="shared" si="14"/>
        <v>0</v>
      </c>
      <c r="AW57" s="10">
        <f t="shared" si="14"/>
        <v>0</v>
      </c>
      <c r="AX57" s="10">
        <f t="shared" si="14"/>
        <v>0</v>
      </c>
      <c r="AY57" s="10">
        <f t="shared" si="14"/>
        <v>0</v>
      </c>
      <c r="AZ57" s="10">
        <f t="shared" si="14"/>
        <v>0</v>
      </c>
      <c r="BA57" s="10">
        <f t="shared" si="14"/>
        <v>0</v>
      </c>
      <c r="BB57" s="10">
        <f t="shared" si="14"/>
        <v>0</v>
      </c>
      <c r="BC57" s="10">
        <f t="shared" si="14"/>
        <v>0</v>
      </c>
    </row>
    <row r="59" spans="2:55" ht="15.75" x14ac:dyDescent="0.25">
      <c r="B59" s="17" t="s">
        <v>45</v>
      </c>
      <c r="C59" s="17"/>
      <c r="D59" s="17"/>
      <c r="E59" s="17"/>
      <c r="F59" s="40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</row>
    <row r="61" spans="2:55" x14ac:dyDescent="0.25">
      <c r="B61" s="10" t="s">
        <v>0</v>
      </c>
      <c r="C61" s="10" t="s">
        <v>1</v>
      </c>
      <c r="D61" s="10" t="s">
        <v>2</v>
      </c>
      <c r="E61" s="13" t="s">
        <v>3</v>
      </c>
    </row>
    <row r="62" spans="2:55" x14ac:dyDescent="0.25">
      <c r="B62" s="7" t="s">
        <v>48</v>
      </c>
      <c r="C62" s="8">
        <v>200</v>
      </c>
      <c r="D62" s="7" t="s">
        <v>47</v>
      </c>
      <c r="E62" s="7">
        <f>C62*'Accom_Phase Schedule'!F45</f>
        <v>86000000</v>
      </c>
      <c r="H62" s="69" t="str">
        <f t="shared" ref="H62:H67" si="15">B62</f>
        <v>Apartment Build</v>
      </c>
      <c r="I62" s="70">
        <f t="shared" ref="I62:I67" si="16">SUM(K62:BC62)</f>
        <v>-86000000.000000015</v>
      </c>
      <c r="J62" s="69"/>
      <c r="K62" s="69">
        <f t="shared" ref="K62:T66" si="17">$E62*-K$116</f>
        <v>0</v>
      </c>
      <c r="L62" s="69">
        <f t="shared" si="17"/>
        <v>0</v>
      </c>
      <c r="M62" s="69">
        <f t="shared" si="17"/>
        <v>0</v>
      </c>
      <c r="N62" s="69">
        <f t="shared" si="17"/>
        <v>0</v>
      </c>
      <c r="O62" s="69">
        <f>$E62*-O$116</f>
        <v>0</v>
      </c>
      <c r="P62" s="69">
        <f t="shared" si="17"/>
        <v>-260365.38263107161</v>
      </c>
      <c r="Q62" s="69">
        <f t="shared" si="17"/>
        <v>-771001.37191589002</v>
      </c>
      <c r="R62" s="69">
        <f t="shared" si="17"/>
        <v>-1905079.3171673529</v>
      </c>
      <c r="S62" s="69">
        <f t="shared" si="17"/>
        <v>-3928039.9224313945</v>
      </c>
      <c r="T62" s="69">
        <f t="shared" si="17"/>
        <v>-6812051.2600862412</v>
      </c>
      <c r="U62" s="69">
        <f t="shared" ref="U62:AD66" si="18">$E62*-U$116</f>
        <v>-9853618.4685174283</v>
      </c>
      <c r="V62" s="69">
        <f t="shared" si="18"/>
        <v>-11983991.188134277</v>
      </c>
      <c r="W62" s="69">
        <f t="shared" si="18"/>
        <v>-12351766.716014108</v>
      </c>
      <c r="X62" s="69">
        <f t="shared" si="18"/>
        <v>-10961105.684706787</v>
      </c>
      <c r="Y62" s="69">
        <f t="shared" si="18"/>
        <v>-8623332.6907947958</v>
      </c>
      <c r="Z62" s="69">
        <f t="shared" si="18"/>
        <v>-6291007.1669316124</v>
      </c>
      <c r="AA62" s="69">
        <f t="shared" si="18"/>
        <v>-4462137.2986886809</v>
      </c>
      <c r="AB62" s="69">
        <f t="shared" si="18"/>
        <v>-3133968.6164161041</v>
      </c>
      <c r="AC62" s="69">
        <f t="shared" si="18"/>
        <v>-2125060.8402350224</v>
      </c>
      <c r="AD62" s="69">
        <f t="shared" si="18"/>
        <v>-1256573.009985961</v>
      </c>
      <c r="AE62" s="69">
        <f t="shared" ref="AE62:AN66" si="19">$E62*-AE$116</f>
        <v>-723088.38626556448</v>
      </c>
      <c r="AF62" s="69">
        <f t="shared" si="19"/>
        <v>-355312.85838573409</v>
      </c>
      <c r="AG62" s="69">
        <f t="shared" si="19"/>
        <v>-149085.79379659364</v>
      </c>
      <c r="AH62" s="69">
        <f t="shared" si="19"/>
        <v>-53414.026895391587</v>
      </c>
      <c r="AI62" s="69">
        <f t="shared" si="19"/>
        <v>0</v>
      </c>
      <c r="AJ62" s="69">
        <f t="shared" si="19"/>
        <v>0</v>
      </c>
      <c r="AK62" s="69">
        <f t="shared" si="19"/>
        <v>0</v>
      </c>
      <c r="AL62" s="69">
        <f t="shared" si="19"/>
        <v>0</v>
      </c>
      <c r="AM62" s="69">
        <f t="shared" si="19"/>
        <v>0</v>
      </c>
      <c r="AN62" s="69">
        <f t="shared" si="19"/>
        <v>0</v>
      </c>
      <c r="AO62" s="69">
        <f t="shared" ref="AO62:BC66" si="20">$E62*-AO$116</f>
        <v>0</v>
      </c>
      <c r="AP62" s="69">
        <f t="shared" si="20"/>
        <v>0</v>
      </c>
      <c r="AQ62" s="69">
        <f t="shared" si="20"/>
        <v>0</v>
      </c>
      <c r="AR62" s="69">
        <f t="shared" si="20"/>
        <v>0</v>
      </c>
      <c r="AS62" s="69">
        <f t="shared" si="20"/>
        <v>0</v>
      </c>
      <c r="AT62" s="69">
        <f t="shared" si="20"/>
        <v>0</v>
      </c>
      <c r="AU62" s="69">
        <f t="shared" si="20"/>
        <v>0</v>
      </c>
      <c r="AV62" s="69">
        <f t="shared" si="20"/>
        <v>0</v>
      </c>
      <c r="AW62" s="69">
        <f t="shared" si="20"/>
        <v>0</v>
      </c>
      <c r="AX62" s="69">
        <f t="shared" si="20"/>
        <v>0</v>
      </c>
      <c r="AY62" s="69">
        <f t="shared" si="20"/>
        <v>0</v>
      </c>
      <c r="AZ62" s="69">
        <f t="shared" si="20"/>
        <v>0</v>
      </c>
      <c r="BA62" s="69">
        <f t="shared" si="20"/>
        <v>0</v>
      </c>
      <c r="BB62" s="69">
        <f t="shared" si="20"/>
        <v>0</v>
      </c>
      <c r="BC62" s="69">
        <f t="shared" si="20"/>
        <v>0</v>
      </c>
    </row>
    <row r="63" spans="2:55" x14ac:dyDescent="0.25">
      <c r="B63" s="7" t="s">
        <v>49</v>
      </c>
      <c r="C63" s="8">
        <v>250000</v>
      </c>
      <c r="D63" s="7" t="s">
        <v>53</v>
      </c>
      <c r="E63" s="7">
        <f>C63</f>
        <v>250000</v>
      </c>
      <c r="H63" s="14" t="str">
        <f t="shared" si="15"/>
        <v>Enabling Works</v>
      </c>
      <c r="I63" s="3">
        <f>SUM(K63:BC63)</f>
        <v>-249999.99999999997</v>
      </c>
      <c r="K63" s="1">
        <f t="shared" si="17"/>
        <v>0</v>
      </c>
      <c r="L63" s="1">
        <f t="shared" si="17"/>
        <v>0</v>
      </c>
      <c r="M63" s="1">
        <f t="shared" si="17"/>
        <v>0</v>
      </c>
      <c r="N63" s="1">
        <f t="shared" si="17"/>
        <v>0</v>
      </c>
      <c r="O63" s="1">
        <f t="shared" si="17"/>
        <v>0</v>
      </c>
      <c r="P63" s="1">
        <f t="shared" si="17"/>
        <v>-756.87611229962681</v>
      </c>
      <c r="Q63" s="1">
        <f t="shared" si="17"/>
        <v>-2241.2830578950293</v>
      </c>
      <c r="R63" s="1">
        <f t="shared" si="17"/>
        <v>-5538.0212708353274</v>
      </c>
      <c r="S63" s="1">
        <f t="shared" si="17"/>
        <v>-11418.720704742425</v>
      </c>
      <c r="T63" s="1">
        <f t="shared" si="17"/>
        <v>-19802.474593273957</v>
      </c>
      <c r="U63" s="1">
        <f t="shared" si="18"/>
        <v>-28644.239734062292</v>
      </c>
      <c r="V63" s="1">
        <f t="shared" si="18"/>
        <v>-34837.183686436852</v>
      </c>
      <c r="W63" s="1">
        <f t="shared" si="18"/>
        <v>-35906.298593064268</v>
      </c>
      <c r="X63" s="1">
        <f t="shared" si="18"/>
        <v>-31863.6793160081</v>
      </c>
      <c r="Y63" s="1">
        <f t="shared" si="18"/>
        <v>-25067.827589519758</v>
      </c>
      <c r="Z63" s="1">
        <f t="shared" si="18"/>
        <v>-18287.811531777941</v>
      </c>
      <c r="AA63" s="1">
        <f t="shared" si="18"/>
        <v>-12971.329356653143</v>
      </c>
      <c r="AB63" s="1">
        <f t="shared" si="18"/>
        <v>-9110.3738849305355</v>
      </c>
      <c r="AC63" s="1">
        <f t="shared" si="18"/>
        <v>-6177.5024425436695</v>
      </c>
      <c r="AD63" s="1">
        <f t="shared" si="18"/>
        <v>-3652.8285174010493</v>
      </c>
      <c r="AE63" s="1">
        <f t="shared" si="19"/>
        <v>-2102.0011228650128</v>
      </c>
      <c r="AF63" s="1">
        <f t="shared" si="19"/>
        <v>-1032.886216237599</v>
      </c>
      <c r="AG63" s="1">
        <f t="shared" si="19"/>
        <v>-433.38893545521404</v>
      </c>
      <c r="AH63" s="1">
        <f t="shared" si="19"/>
        <v>-155.27333399823135</v>
      </c>
      <c r="AI63" s="1">
        <f t="shared" si="19"/>
        <v>0</v>
      </c>
      <c r="AJ63" s="1">
        <f t="shared" si="19"/>
        <v>0</v>
      </c>
      <c r="AK63" s="1">
        <f t="shared" si="19"/>
        <v>0</v>
      </c>
      <c r="AL63" s="1">
        <f t="shared" si="19"/>
        <v>0</v>
      </c>
      <c r="AM63" s="1">
        <f t="shared" si="19"/>
        <v>0</v>
      </c>
      <c r="AN63" s="1">
        <f t="shared" si="19"/>
        <v>0</v>
      </c>
      <c r="AO63" s="1">
        <f t="shared" si="20"/>
        <v>0</v>
      </c>
      <c r="AP63" s="1">
        <f t="shared" si="20"/>
        <v>0</v>
      </c>
      <c r="AQ63" s="1">
        <f t="shared" si="20"/>
        <v>0</v>
      </c>
      <c r="AR63" s="1">
        <f t="shared" si="20"/>
        <v>0</v>
      </c>
      <c r="AS63" s="1">
        <f t="shared" si="20"/>
        <v>0</v>
      </c>
      <c r="AT63" s="1">
        <f t="shared" si="20"/>
        <v>0</v>
      </c>
      <c r="AU63" s="1">
        <f t="shared" si="20"/>
        <v>0</v>
      </c>
      <c r="AV63" s="1">
        <f t="shared" si="20"/>
        <v>0</v>
      </c>
      <c r="AW63" s="1">
        <f t="shared" si="20"/>
        <v>0</v>
      </c>
      <c r="AX63" s="1">
        <f t="shared" si="20"/>
        <v>0</v>
      </c>
      <c r="AY63" s="1">
        <f t="shared" si="20"/>
        <v>0</v>
      </c>
      <c r="AZ63" s="1">
        <f t="shared" si="20"/>
        <v>0</v>
      </c>
      <c r="BA63" s="1">
        <f t="shared" si="20"/>
        <v>0</v>
      </c>
      <c r="BB63" s="1">
        <f t="shared" si="20"/>
        <v>0</v>
      </c>
      <c r="BC63" s="1">
        <f t="shared" si="20"/>
        <v>0</v>
      </c>
    </row>
    <row r="64" spans="2:55" x14ac:dyDescent="0.25">
      <c r="B64" s="7" t="s">
        <v>50</v>
      </c>
      <c r="C64" s="8">
        <v>1500000</v>
      </c>
      <c r="D64" s="7" t="s">
        <v>53</v>
      </c>
      <c r="E64" s="7">
        <f>C64</f>
        <v>1500000</v>
      </c>
      <c r="H64" s="69" t="str">
        <f t="shared" si="15"/>
        <v>Site Works</v>
      </c>
      <c r="I64" s="70">
        <f>SUM(K64:BC64)</f>
        <v>-1500000.0000000005</v>
      </c>
      <c r="J64" s="69"/>
      <c r="K64" s="69">
        <f t="shared" si="17"/>
        <v>0</v>
      </c>
      <c r="L64" s="69">
        <f t="shared" si="17"/>
        <v>0</v>
      </c>
      <c r="M64" s="69">
        <f t="shared" si="17"/>
        <v>0</v>
      </c>
      <c r="N64" s="69">
        <f t="shared" si="17"/>
        <v>0</v>
      </c>
      <c r="O64" s="69">
        <f t="shared" si="17"/>
        <v>0</v>
      </c>
      <c r="P64" s="69">
        <f t="shared" si="17"/>
        <v>-4541.2566737977613</v>
      </c>
      <c r="Q64" s="69">
        <f t="shared" si="17"/>
        <v>-13447.698347370175</v>
      </c>
      <c r="R64" s="69">
        <f t="shared" si="17"/>
        <v>-33228.12762501197</v>
      </c>
      <c r="S64" s="69">
        <f t="shared" si="17"/>
        <v>-68512.324228454556</v>
      </c>
      <c r="T64" s="69">
        <f t="shared" si="17"/>
        <v>-118814.84755964375</v>
      </c>
      <c r="U64" s="69">
        <f t="shared" si="18"/>
        <v>-171865.43840437377</v>
      </c>
      <c r="V64" s="69">
        <f t="shared" si="18"/>
        <v>-209023.10211862111</v>
      </c>
      <c r="W64" s="69">
        <f t="shared" si="18"/>
        <v>-215437.79155838559</v>
      </c>
      <c r="X64" s="69">
        <f t="shared" si="18"/>
        <v>-191182.0758960486</v>
      </c>
      <c r="Y64" s="69">
        <f t="shared" si="18"/>
        <v>-150406.96553711855</v>
      </c>
      <c r="Z64" s="69">
        <f t="shared" si="18"/>
        <v>-109726.86919066765</v>
      </c>
      <c r="AA64" s="69">
        <f t="shared" si="18"/>
        <v>-77827.976139918857</v>
      </c>
      <c r="AB64" s="69">
        <f t="shared" si="18"/>
        <v>-54662.243309583209</v>
      </c>
      <c r="AC64" s="69">
        <f t="shared" si="18"/>
        <v>-37065.014655262021</v>
      </c>
      <c r="AD64" s="69">
        <f t="shared" si="18"/>
        <v>-21916.971104406297</v>
      </c>
      <c r="AE64" s="69">
        <f t="shared" si="19"/>
        <v>-12612.006737190077</v>
      </c>
      <c r="AF64" s="69">
        <f t="shared" si="19"/>
        <v>-6197.317297425594</v>
      </c>
      <c r="AG64" s="69">
        <f t="shared" si="19"/>
        <v>-2600.3336127312841</v>
      </c>
      <c r="AH64" s="69">
        <f t="shared" si="19"/>
        <v>-931.64000398938811</v>
      </c>
      <c r="AI64" s="69">
        <f t="shared" si="19"/>
        <v>0</v>
      </c>
      <c r="AJ64" s="69">
        <f t="shared" si="19"/>
        <v>0</v>
      </c>
      <c r="AK64" s="69">
        <f t="shared" si="19"/>
        <v>0</v>
      </c>
      <c r="AL64" s="69">
        <f t="shared" si="19"/>
        <v>0</v>
      </c>
      <c r="AM64" s="69">
        <f t="shared" si="19"/>
        <v>0</v>
      </c>
      <c r="AN64" s="69">
        <f t="shared" si="19"/>
        <v>0</v>
      </c>
      <c r="AO64" s="69">
        <f t="shared" si="20"/>
        <v>0</v>
      </c>
      <c r="AP64" s="69">
        <f t="shared" si="20"/>
        <v>0</v>
      </c>
      <c r="AQ64" s="69">
        <f t="shared" si="20"/>
        <v>0</v>
      </c>
      <c r="AR64" s="69">
        <f t="shared" si="20"/>
        <v>0</v>
      </c>
      <c r="AS64" s="69">
        <f t="shared" si="20"/>
        <v>0</v>
      </c>
      <c r="AT64" s="69">
        <f t="shared" si="20"/>
        <v>0</v>
      </c>
      <c r="AU64" s="69">
        <f t="shared" si="20"/>
        <v>0</v>
      </c>
      <c r="AV64" s="69">
        <f t="shared" si="20"/>
        <v>0</v>
      </c>
      <c r="AW64" s="69">
        <f t="shared" si="20"/>
        <v>0</v>
      </c>
      <c r="AX64" s="69">
        <f t="shared" si="20"/>
        <v>0</v>
      </c>
      <c r="AY64" s="69">
        <f t="shared" si="20"/>
        <v>0</v>
      </c>
      <c r="AZ64" s="69">
        <f t="shared" si="20"/>
        <v>0</v>
      </c>
      <c r="BA64" s="69">
        <f t="shared" si="20"/>
        <v>0</v>
      </c>
      <c r="BB64" s="69">
        <f t="shared" si="20"/>
        <v>0</v>
      </c>
      <c r="BC64" s="69">
        <f t="shared" si="20"/>
        <v>0</v>
      </c>
    </row>
    <row r="65" spans="2:55" x14ac:dyDescent="0.25">
      <c r="B65" s="7" t="s">
        <v>51</v>
      </c>
      <c r="C65" s="8">
        <v>6000</v>
      </c>
      <c r="D65" s="7" t="s">
        <v>54</v>
      </c>
      <c r="E65" s="7">
        <f>C65*'Accom_Phase Schedule'!I45</f>
        <v>3000000</v>
      </c>
      <c r="H65" s="14" t="str">
        <f t="shared" si="15"/>
        <v>Parking / Substructure</v>
      </c>
      <c r="I65" s="3">
        <f t="shared" si="16"/>
        <v>-3000000.0000000009</v>
      </c>
      <c r="K65" s="1">
        <f t="shared" si="17"/>
        <v>0</v>
      </c>
      <c r="L65" s="1">
        <f t="shared" si="17"/>
        <v>0</v>
      </c>
      <c r="M65" s="1">
        <f t="shared" si="17"/>
        <v>0</v>
      </c>
      <c r="N65" s="1">
        <f t="shared" si="17"/>
        <v>0</v>
      </c>
      <c r="O65" s="1">
        <f t="shared" si="17"/>
        <v>0</v>
      </c>
      <c r="P65" s="1">
        <f t="shared" si="17"/>
        <v>-9082.5133475955226</v>
      </c>
      <c r="Q65" s="1">
        <f t="shared" si="17"/>
        <v>-26895.39669474035</v>
      </c>
      <c r="R65" s="1">
        <f t="shared" si="17"/>
        <v>-66456.25525002394</v>
      </c>
      <c r="S65" s="1">
        <f t="shared" si="17"/>
        <v>-137024.64845690911</v>
      </c>
      <c r="T65" s="1">
        <f t="shared" si="17"/>
        <v>-237629.6951192875</v>
      </c>
      <c r="U65" s="1">
        <f t="shared" si="18"/>
        <v>-343730.87680874753</v>
      </c>
      <c r="V65" s="1">
        <f t="shared" si="18"/>
        <v>-418046.20423724223</v>
      </c>
      <c r="W65" s="1">
        <f t="shared" si="18"/>
        <v>-430875.58311677119</v>
      </c>
      <c r="X65" s="1">
        <f t="shared" si="18"/>
        <v>-382364.1517920972</v>
      </c>
      <c r="Y65" s="1">
        <f t="shared" si="18"/>
        <v>-300813.9310742371</v>
      </c>
      <c r="Z65" s="1">
        <f t="shared" si="18"/>
        <v>-219453.73838133531</v>
      </c>
      <c r="AA65" s="1">
        <f t="shared" si="18"/>
        <v>-155655.95227983771</v>
      </c>
      <c r="AB65" s="1">
        <f t="shared" si="18"/>
        <v>-109324.48661916642</v>
      </c>
      <c r="AC65" s="1">
        <f t="shared" si="18"/>
        <v>-74130.029310524042</v>
      </c>
      <c r="AD65" s="1">
        <f t="shared" si="18"/>
        <v>-43833.942208812594</v>
      </c>
      <c r="AE65" s="1">
        <f t="shared" si="19"/>
        <v>-25224.013474380154</v>
      </c>
      <c r="AF65" s="1">
        <f t="shared" si="19"/>
        <v>-12394.634594851188</v>
      </c>
      <c r="AG65" s="1">
        <f t="shared" si="19"/>
        <v>-5200.6672254625682</v>
      </c>
      <c r="AH65" s="1">
        <f t="shared" si="19"/>
        <v>-1863.2800079787762</v>
      </c>
      <c r="AI65" s="1">
        <f t="shared" si="19"/>
        <v>0</v>
      </c>
      <c r="AJ65" s="1">
        <f t="shared" si="19"/>
        <v>0</v>
      </c>
      <c r="AK65" s="1">
        <f t="shared" si="19"/>
        <v>0</v>
      </c>
      <c r="AL65" s="1">
        <f t="shared" si="19"/>
        <v>0</v>
      </c>
      <c r="AM65" s="1">
        <f t="shared" si="19"/>
        <v>0</v>
      </c>
      <c r="AN65" s="1">
        <f t="shared" si="19"/>
        <v>0</v>
      </c>
      <c r="AO65" s="1">
        <f t="shared" si="20"/>
        <v>0</v>
      </c>
      <c r="AP65" s="1">
        <f t="shared" si="20"/>
        <v>0</v>
      </c>
      <c r="AQ65" s="1">
        <f t="shared" si="20"/>
        <v>0</v>
      </c>
      <c r="AR65" s="1">
        <f t="shared" si="20"/>
        <v>0</v>
      </c>
      <c r="AS65" s="1">
        <f t="shared" si="20"/>
        <v>0</v>
      </c>
      <c r="AT65" s="1">
        <f t="shared" si="20"/>
        <v>0</v>
      </c>
      <c r="AU65" s="1">
        <f t="shared" si="20"/>
        <v>0</v>
      </c>
      <c r="AV65" s="1">
        <f t="shared" si="20"/>
        <v>0</v>
      </c>
      <c r="AW65" s="1">
        <f t="shared" si="20"/>
        <v>0</v>
      </c>
      <c r="AX65" s="1">
        <f t="shared" si="20"/>
        <v>0</v>
      </c>
      <c r="AY65" s="1">
        <f t="shared" si="20"/>
        <v>0</v>
      </c>
      <c r="AZ65" s="1">
        <f t="shared" si="20"/>
        <v>0</v>
      </c>
      <c r="BA65" s="1">
        <f t="shared" si="20"/>
        <v>0</v>
      </c>
      <c r="BB65" s="1">
        <f t="shared" si="20"/>
        <v>0</v>
      </c>
      <c r="BC65" s="1">
        <f t="shared" si="20"/>
        <v>0</v>
      </c>
    </row>
    <row r="66" spans="2:55" x14ac:dyDescent="0.25">
      <c r="B66" s="7" t="s">
        <v>52</v>
      </c>
      <c r="C66" s="8">
        <v>1000000</v>
      </c>
      <c r="D66" s="7" t="s">
        <v>53</v>
      </c>
      <c r="E66" s="7">
        <f>C66</f>
        <v>1000000</v>
      </c>
      <c r="H66" s="69" t="str">
        <f t="shared" si="15"/>
        <v>Infrastructure</v>
      </c>
      <c r="I66" s="70">
        <f t="shared" si="16"/>
        <v>-999999.99999999988</v>
      </c>
      <c r="J66" s="69"/>
      <c r="K66" s="69">
        <f t="shared" si="17"/>
        <v>0</v>
      </c>
      <c r="L66" s="69">
        <f t="shared" si="17"/>
        <v>0</v>
      </c>
      <c r="M66" s="69">
        <f t="shared" si="17"/>
        <v>0</v>
      </c>
      <c r="N66" s="69">
        <f t="shared" si="17"/>
        <v>0</v>
      </c>
      <c r="O66" s="69">
        <f t="shared" si="17"/>
        <v>0</v>
      </c>
      <c r="P66" s="69">
        <f t="shared" si="17"/>
        <v>-3027.5044491985072</v>
      </c>
      <c r="Q66" s="69">
        <f t="shared" si="17"/>
        <v>-8965.1322315801171</v>
      </c>
      <c r="R66" s="69">
        <f t="shared" si="17"/>
        <v>-22152.08508334131</v>
      </c>
      <c r="S66" s="69">
        <f t="shared" si="17"/>
        <v>-45674.882818969701</v>
      </c>
      <c r="T66" s="69">
        <f t="shared" si="17"/>
        <v>-79209.898373095828</v>
      </c>
      <c r="U66" s="69">
        <f t="shared" si="18"/>
        <v>-114576.95893624917</v>
      </c>
      <c r="V66" s="69">
        <f t="shared" si="18"/>
        <v>-139348.73474574741</v>
      </c>
      <c r="W66" s="69">
        <f t="shared" si="18"/>
        <v>-143625.19437225707</v>
      </c>
      <c r="X66" s="69">
        <f t="shared" si="18"/>
        <v>-127454.7172640324</v>
      </c>
      <c r="Y66" s="69">
        <f t="shared" si="18"/>
        <v>-100271.31035807903</v>
      </c>
      <c r="Z66" s="69">
        <f t="shared" si="18"/>
        <v>-73151.246127111765</v>
      </c>
      <c r="AA66" s="69">
        <f t="shared" si="18"/>
        <v>-51885.317426612572</v>
      </c>
      <c r="AB66" s="69">
        <f t="shared" si="18"/>
        <v>-36441.495539722142</v>
      </c>
      <c r="AC66" s="69">
        <f t="shared" si="18"/>
        <v>-24710.009770174678</v>
      </c>
      <c r="AD66" s="69">
        <f t="shared" si="18"/>
        <v>-14611.314069604197</v>
      </c>
      <c r="AE66" s="69">
        <f t="shared" si="19"/>
        <v>-8408.0044914600512</v>
      </c>
      <c r="AF66" s="69">
        <f t="shared" si="19"/>
        <v>-4131.544864950396</v>
      </c>
      <c r="AG66" s="69">
        <f t="shared" si="19"/>
        <v>-1733.5557418208562</v>
      </c>
      <c r="AH66" s="69">
        <f t="shared" si="19"/>
        <v>-621.0933359929254</v>
      </c>
      <c r="AI66" s="69">
        <f t="shared" si="19"/>
        <v>0</v>
      </c>
      <c r="AJ66" s="69">
        <f t="shared" si="19"/>
        <v>0</v>
      </c>
      <c r="AK66" s="69">
        <f t="shared" si="19"/>
        <v>0</v>
      </c>
      <c r="AL66" s="69">
        <f t="shared" si="19"/>
        <v>0</v>
      </c>
      <c r="AM66" s="69">
        <f t="shared" si="19"/>
        <v>0</v>
      </c>
      <c r="AN66" s="69">
        <f t="shared" si="19"/>
        <v>0</v>
      </c>
      <c r="AO66" s="69">
        <f t="shared" si="20"/>
        <v>0</v>
      </c>
      <c r="AP66" s="69">
        <f t="shared" si="20"/>
        <v>0</v>
      </c>
      <c r="AQ66" s="69">
        <f t="shared" si="20"/>
        <v>0</v>
      </c>
      <c r="AR66" s="69">
        <f t="shared" si="20"/>
        <v>0</v>
      </c>
      <c r="AS66" s="69">
        <f t="shared" si="20"/>
        <v>0</v>
      </c>
      <c r="AT66" s="69">
        <f t="shared" si="20"/>
        <v>0</v>
      </c>
      <c r="AU66" s="69">
        <f t="shared" si="20"/>
        <v>0</v>
      </c>
      <c r="AV66" s="69">
        <f t="shared" si="20"/>
        <v>0</v>
      </c>
      <c r="AW66" s="69">
        <f t="shared" si="20"/>
        <v>0</v>
      </c>
      <c r="AX66" s="69">
        <f t="shared" si="20"/>
        <v>0</v>
      </c>
      <c r="AY66" s="69">
        <f t="shared" si="20"/>
        <v>0</v>
      </c>
      <c r="AZ66" s="69">
        <f t="shared" si="20"/>
        <v>0</v>
      </c>
      <c r="BA66" s="69">
        <f t="shared" si="20"/>
        <v>0</v>
      </c>
      <c r="BB66" s="69">
        <f t="shared" si="20"/>
        <v>0</v>
      </c>
      <c r="BC66" s="69">
        <f t="shared" si="20"/>
        <v>0</v>
      </c>
    </row>
    <row r="67" spans="2:55" x14ac:dyDescent="0.25">
      <c r="B67" s="7" t="s">
        <v>55</v>
      </c>
      <c r="C67" s="8">
        <v>7500</v>
      </c>
      <c r="D67" s="7" t="s">
        <v>27</v>
      </c>
      <c r="E67" s="7">
        <f>C67*'Accom_Phase Schedule'!D45</f>
        <v>3750000</v>
      </c>
      <c r="H67" s="14" t="str">
        <f t="shared" si="15"/>
        <v>Fit out Cost</v>
      </c>
      <c r="I67" s="3">
        <f t="shared" si="16"/>
        <v>-3750000</v>
      </c>
      <c r="K67" s="1" cm="1">
        <f t="array" ref="K67">SUMPRODUCT((K$5&gt;='Accom_Phase Schedule'!$I$53:$I$57)*(K$5&lt;'Accom_Phase Schedule'!$E$53:$E$57),-$C67*'Accom_Phase Schedule'!$J$53:$J$57/'Accom_Phase Schedule'!$I$52)</f>
        <v>0</v>
      </c>
      <c r="L67" s="1" cm="1">
        <f t="array" ref="L67">SUMPRODUCT((L$5&gt;='Accom_Phase Schedule'!$I$53:$I$57)*(L$5&lt;'Accom_Phase Schedule'!$E$53:$E$57),-$C67*'Accom_Phase Schedule'!$J$53:$J$57/'Accom_Phase Schedule'!$I$52)</f>
        <v>0</v>
      </c>
      <c r="M67" s="1" cm="1">
        <f t="array" ref="M67">SUMPRODUCT((M$5&gt;='Accom_Phase Schedule'!$I$53:$I$57)*(M$5&lt;'Accom_Phase Schedule'!$E$53:$E$57),-$C67*'Accom_Phase Schedule'!$J$53:$J$57/'Accom_Phase Schedule'!$I$52)</f>
        <v>0</v>
      </c>
      <c r="N67" s="1" cm="1">
        <f t="array" ref="N67">SUMPRODUCT((N$5&gt;='Accom_Phase Schedule'!$I$53:$I$57)*(N$5&lt;'Accom_Phase Schedule'!$E$53:$E$57),-$C67*'Accom_Phase Schedule'!$J$53:$J$57/'Accom_Phase Schedule'!$I$52)</f>
        <v>0</v>
      </c>
      <c r="O67" s="1" cm="1">
        <f t="array" ref="O67">SUMPRODUCT((O$5&gt;='Accom_Phase Schedule'!$I$53:$I$57)*(O$5&lt;'Accom_Phase Schedule'!$E$53:$E$57),-$C67*'Accom_Phase Schedule'!$J$53:$J$57/'Accom_Phase Schedule'!$I$52)</f>
        <v>0</v>
      </c>
      <c r="P67" s="1" cm="1">
        <f t="array" ref="P67">SUMPRODUCT((P$5&gt;='Accom_Phase Schedule'!$I$53:$I$57)*(P$5&lt;'Accom_Phase Schedule'!$E$53:$E$57),-$C67*'Accom_Phase Schedule'!$J$53:$J$57/'Accom_Phase Schedule'!$I$52)</f>
        <v>0</v>
      </c>
      <c r="Q67" s="1" cm="1">
        <f t="array" ref="Q67">SUMPRODUCT((Q$5&gt;='Accom_Phase Schedule'!$I$53:$I$57)*(Q$5&lt;'Accom_Phase Schedule'!$E$53:$E$57),-$C67*'Accom_Phase Schedule'!$J$53:$J$57/'Accom_Phase Schedule'!$I$52)</f>
        <v>0</v>
      </c>
      <c r="R67" s="1" cm="1">
        <f t="array" ref="R67">SUMPRODUCT((R$5&gt;='Accom_Phase Schedule'!$I$53:$I$57)*(R$5&lt;'Accom_Phase Schedule'!$E$53:$E$57),-$C67*'Accom_Phase Schedule'!$J$53:$J$57/'Accom_Phase Schedule'!$I$52)</f>
        <v>0</v>
      </c>
      <c r="S67" s="1" cm="1">
        <f t="array" ref="S67">SUMPRODUCT((S$5&gt;='Accom_Phase Schedule'!$I$53:$I$57)*(S$5&lt;'Accom_Phase Schedule'!$E$53:$E$57),-$C67*'Accom_Phase Schedule'!$J$53:$J$57/'Accom_Phase Schedule'!$I$52)</f>
        <v>0</v>
      </c>
      <c r="T67" s="1" cm="1">
        <f t="array" ref="T67">SUMPRODUCT((T$5&gt;='Accom_Phase Schedule'!$I$53:$I$57)*(T$5&lt;'Accom_Phase Schedule'!$E$53:$E$57),-$C67*'Accom_Phase Schedule'!$J$53:$J$57/'Accom_Phase Schedule'!$I$52)</f>
        <v>0</v>
      </c>
      <c r="U67" s="1" cm="1">
        <f t="array" ref="U67">SUMPRODUCT((U$5&gt;='Accom_Phase Schedule'!$I$53:$I$57)*(U$5&lt;'Accom_Phase Schedule'!$E$53:$E$57),-$C67*'Accom_Phase Schedule'!$J$53:$J$57/'Accom_Phase Schedule'!$I$52)</f>
        <v>0</v>
      </c>
      <c r="V67" s="1" cm="1">
        <f t="array" ref="V67">SUMPRODUCT((V$5&gt;='Accom_Phase Schedule'!$I$53:$I$57)*(V$5&lt;'Accom_Phase Schedule'!$E$53:$E$57),-$C67*'Accom_Phase Schedule'!$J$53:$J$57/'Accom_Phase Schedule'!$I$52)</f>
        <v>0</v>
      </c>
      <c r="W67" s="1" cm="1">
        <f t="array" ref="W67">SUMPRODUCT((W$5&gt;='Accom_Phase Schedule'!$I$53:$I$57)*(W$5&lt;'Accom_Phase Schedule'!$E$53:$E$57),-$C67*'Accom_Phase Schedule'!$J$53:$J$57/'Accom_Phase Schedule'!$I$52)</f>
        <v>0</v>
      </c>
      <c r="X67" s="1" cm="1">
        <f t="array" ref="X67">SUMPRODUCT((X$5&gt;='Accom_Phase Schedule'!$I$53:$I$57)*(X$5&lt;'Accom_Phase Schedule'!$E$53:$E$57),-$C67*'Accom_Phase Schedule'!$J$53:$J$57/'Accom_Phase Schedule'!$I$52)</f>
        <v>0</v>
      </c>
      <c r="Y67" s="1" cm="1">
        <f t="array" ref="Y67">SUMPRODUCT((Y$5&gt;='Accom_Phase Schedule'!$I$53:$I$57)*(Y$5&lt;'Accom_Phase Schedule'!$E$53:$E$57),-$C67*'Accom_Phase Schedule'!$J$53:$J$57/'Accom_Phase Schedule'!$I$52)</f>
        <v>0</v>
      </c>
      <c r="Z67" s="1" cm="1">
        <f t="array" ref="Z67">SUMPRODUCT((Z$5&gt;='Accom_Phase Schedule'!$I$53:$I$57)*(Z$5&lt;'Accom_Phase Schedule'!$E$53:$E$57),-$C67*'Accom_Phase Schedule'!$J$53:$J$57/'Accom_Phase Schedule'!$I$52)</f>
        <v>0</v>
      </c>
      <c r="AA67" s="1" cm="1">
        <f t="array" ref="AA67">SUMPRODUCT((AA$5&gt;='Accom_Phase Schedule'!$I$53:$I$57)*(AA$5&lt;'Accom_Phase Schedule'!$E$53:$E$57),-$C67*'Accom_Phase Schedule'!$J$53:$J$57/'Accom_Phase Schedule'!$I$52)</f>
        <v>-1000000</v>
      </c>
      <c r="AB67" s="1" cm="1">
        <f t="array" ref="AB67">SUMPRODUCT((AB$5&gt;='Accom_Phase Schedule'!$I$53:$I$57)*(AB$5&lt;'Accom_Phase Schedule'!$E$53:$E$57),-$C67*'Accom_Phase Schedule'!$J$53:$J$57/'Accom_Phase Schedule'!$I$52)</f>
        <v>-1000000</v>
      </c>
      <c r="AC67" s="1" cm="1">
        <f t="array" ref="AC67">SUMPRODUCT((AC$5&gt;='Accom_Phase Schedule'!$I$53:$I$57)*(AC$5&lt;'Accom_Phase Schedule'!$E$53:$E$57),-$C67*'Accom_Phase Schedule'!$J$53:$J$57/'Accom_Phase Schedule'!$I$52)</f>
        <v>-1000000</v>
      </c>
      <c r="AD67" s="1" cm="1">
        <f t="array" ref="AD67">SUMPRODUCT((AD$5&gt;='Accom_Phase Schedule'!$I$53:$I$57)*(AD$5&lt;'Accom_Phase Schedule'!$E$53:$E$57),-$C67*'Accom_Phase Schedule'!$J$53:$J$57/'Accom_Phase Schedule'!$I$52)</f>
        <v>0</v>
      </c>
      <c r="AE67" s="1" cm="1">
        <f t="array" ref="AE67">SUMPRODUCT((AE$5&gt;='Accom_Phase Schedule'!$I$53:$I$57)*(AE$5&lt;'Accom_Phase Schedule'!$E$53:$E$57),-$C67*'Accom_Phase Schedule'!$J$53:$J$57/'Accom_Phase Schedule'!$I$52)</f>
        <v>0</v>
      </c>
      <c r="AF67" s="1" cm="1">
        <f t="array" ref="AF67">SUMPRODUCT((AF$5&gt;='Accom_Phase Schedule'!$I$53:$I$57)*(AF$5&lt;'Accom_Phase Schedule'!$E$53:$E$57),-$C67*'Accom_Phase Schedule'!$J$53:$J$57/'Accom_Phase Schedule'!$I$52)</f>
        <v>-250000</v>
      </c>
      <c r="AG67" s="1" cm="1">
        <f t="array" ref="AG67">SUMPRODUCT((AG$5&gt;='Accom_Phase Schedule'!$I$53:$I$57)*(AG$5&lt;'Accom_Phase Schedule'!$E$53:$E$57),-$C67*'Accom_Phase Schedule'!$J$53:$J$57/'Accom_Phase Schedule'!$I$52)</f>
        <v>-250000</v>
      </c>
      <c r="AH67" s="1" cm="1">
        <f t="array" ref="AH67">SUMPRODUCT((AH$5&gt;='Accom_Phase Schedule'!$I$53:$I$57)*(AH$5&lt;'Accom_Phase Schedule'!$E$53:$E$57),-$C67*'Accom_Phase Schedule'!$J$53:$J$57/'Accom_Phase Schedule'!$I$52)</f>
        <v>-250000</v>
      </c>
      <c r="AI67" s="1" cm="1">
        <f t="array" ref="AI67">SUMPRODUCT((AI$5&gt;='Accom_Phase Schedule'!$I$53:$I$57)*(AI$5&lt;'Accom_Phase Schedule'!$E$53:$E$57),-$C67*'Accom_Phase Schedule'!$J$53:$J$57/'Accom_Phase Schedule'!$I$52)</f>
        <v>0</v>
      </c>
      <c r="AJ67" s="1" cm="1">
        <f t="array" ref="AJ67">SUMPRODUCT((AJ$5&gt;='Accom_Phase Schedule'!$I$53:$I$57)*(AJ$5&lt;'Accom_Phase Schedule'!$E$53:$E$57),-$C67*'Accom_Phase Schedule'!$J$53:$J$57/'Accom_Phase Schedule'!$I$52)</f>
        <v>0</v>
      </c>
      <c r="AK67" s="1" cm="1">
        <f t="array" ref="AK67">SUMPRODUCT((AK$5&gt;='Accom_Phase Schedule'!$I$53:$I$57)*(AK$5&lt;'Accom_Phase Schedule'!$E$53:$E$57),-$C67*'Accom_Phase Schedule'!$J$53:$J$57/'Accom_Phase Schedule'!$I$52)</f>
        <v>0</v>
      </c>
      <c r="AL67" s="1" cm="1">
        <f t="array" ref="AL67">SUMPRODUCT((AL$5&gt;='Accom_Phase Schedule'!$I$53:$I$57)*(AL$5&lt;'Accom_Phase Schedule'!$E$53:$E$57),-$C67*'Accom_Phase Schedule'!$J$53:$J$57/'Accom_Phase Schedule'!$I$52)</f>
        <v>0</v>
      </c>
      <c r="AM67" s="1" cm="1">
        <f t="array" ref="AM67">SUMPRODUCT((AM$5&gt;='Accom_Phase Schedule'!$I$53:$I$57)*(AM$5&lt;'Accom_Phase Schedule'!$E$53:$E$57),-$C67*'Accom_Phase Schedule'!$J$53:$J$57/'Accom_Phase Schedule'!$I$52)</f>
        <v>0</v>
      </c>
      <c r="AN67" s="1" cm="1">
        <f t="array" ref="AN67">SUMPRODUCT((AN$5&gt;='Accom_Phase Schedule'!$I$53:$I$57)*(AN$5&lt;'Accom_Phase Schedule'!$E$53:$E$57),-$C67*'Accom_Phase Schedule'!$J$53:$J$57/'Accom_Phase Schedule'!$I$52)</f>
        <v>0</v>
      </c>
      <c r="AO67" s="1" cm="1">
        <f t="array" ref="AO67">SUMPRODUCT((AO$5&gt;='Accom_Phase Schedule'!$I$53:$I$57)*(AO$5&lt;'Accom_Phase Schedule'!$E$53:$E$57),-$C67*'Accom_Phase Schedule'!$J$53:$J$57/'Accom_Phase Schedule'!$I$52)</f>
        <v>0</v>
      </c>
      <c r="AP67" s="1" cm="1">
        <f t="array" ref="AP67">SUMPRODUCT((AP$5&gt;='Accom_Phase Schedule'!$I$53:$I$57)*(AP$5&lt;'Accom_Phase Schedule'!$E$53:$E$57),-$C67*'Accom_Phase Schedule'!$J$53:$J$57/'Accom_Phase Schedule'!$I$52)</f>
        <v>0</v>
      </c>
      <c r="AQ67" s="1" cm="1">
        <f t="array" ref="AQ67">SUMPRODUCT((AQ$5&gt;='Accom_Phase Schedule'!$I$53:$I$57)*(AQ$5&lt;'Accom_Phase Schedule'!$E$53:$E$57),-$C67*'Accom_Phase Schedule'!$J$53:$J$57/'Accom_Phase Schedule'!$I$52)</f>
        <v>0</v>
      </c>
      <c r="AR67" s="1" cm="1">
        <f t="array" ref="AR67">SUMPRODUCT((AR$5&gt;='Accom_Phase Schedule'!$I$53:$I$57)*(AR$5&lt;'Accom_Phase Schedule'!$E$53:$E$57),-$C67*'Accom_Phase Schedule'!$J$53:$J$57/'Accom_Phase Schedule'!$I$52)</f>
        <v>0</v>
      </c>
      <c r="AS67" s="1" cm="1">
        <f t="array" ref="AS67">SUMPRODUCT((AS$5&gt;='Accom_Phase Schedule'!$I$53:$I$57)*(AS$5&lt;'Accom_Phase Schedule'!$E$53:$E$57),-$C67*'Accom_Phase Schedule'!$J$53:$J$57/'Accom_Phase Schedule'!$I$52)</f>
        <v>0</v>
      </c>
      <c r="AT67" s="1" cm="1">
        <f t="array" ref="AT67">SUMPRODUCT((AT$5&gt;='Accom_Phase Schedule'!$I$53:$I$57)*(AT$5&lt;'Accom_Phase Schedule'!$E$53:$E$57),-$C67*'Accom_Phase Schedule'!$J$53:$J$57/'Accom_Phase Schedule'!$I$52)</f>
        <v>0</v>
      </c>
      <c r="AU67" s="1" cm="1">
        <f t="array" ref="AU67">SUMPRODUCT((AU$5&gt;='Accom_Phase Schedule'!$I$53:$I$57)*(AU$5&lt;'Accom_Phase Schedule'!$E$53:$E$57),-$C67*'Accom_Phase Schedule'!$J$53:$J$57/'Accom_Phase Schedule'!$I$52)</f>
        <v>0</v>
      </c>
      <c r="AV67" s="1" cm="1">
        <f t="array" ref="AV67">SUMPRODUCT((AV$5&gt;='Accom_Phase Schedule'!$I$53:$I$57)*(AV$5&lt;'Accom_Phase Schedule'!$E$53:$E$57),-$C67*'Accom_Phase Schedule'!$J$53:$J$57/'Accom_Phase Schedule'!$I$52)</f>
        <v>0</v>
      </c>
      <c r="AW67" s="1" cm="1">
        <f t="array" ref="AW67">SUMPRODUCT((AW$5&gt;='Accom_Phase Schedule'!$I$53:$I$57)*(AW$5&lt;'Accom_Phase Schedule'!$E$53:$E$57),-$C67*'Accom_Phase Schedule'!$J$53:$J$57/'Accom_Phase Schedule'!$I$52)</f>
        <v>0</v>
      </c>
      <c r="AX67" s="1" cm="1">
        <f t="array" ref="AX67">SUMPRODUCT((AX$5&gt;='Accom_Phase Schedule'!$I$53:$I$57)*(AX$5&lt;'Accom_Phase Schedule'!$E$53:$E$57),-$C67*'Accom_Phase Schedule'!$J$53:$J$57/'Accom_Phase Schedule'!$I$52)</f>
        <v>0</v>
      </c>
      <c r="AY67" s="1" cm="1">
        <f t="array" ref="AY67">SUMPRODUCT((AY$5&gt;='Accom_Phase Schedule'!$I$53:$I$57)*(AY$5&lt;'Accom_Phase Schedule'!$E$53:$E$57),-$C67*'Accom_Phase Schedule'!$J$53:$J$57/'Accom_Phase Schedule'!$I$52)</f>
        <v>0</v>
      </c>
      <c r="AZ67" s="1" cm="1">
        <f t="array" ref="AZ67">SUMPRODUCT((AZ$5&gt;='Accom_Phase Schedule'!$I$53:$I$57)*(AZ$5&lt;'Accom_Phase Schedule'!$E$53:$E$57),-$C67*'Accom_Phase Schedule'!$J$53:$J$57/'Accom_Phase Schedule'!$I$52)</f>
        <v>0</v>
      </c>
      <c r="BA67" s="1" cm="1">
        <f t="array" ref="BA67">SUMPRODUCT((BA$5&gt;='Accom_Phase Schedule'!$I$53:$I$57)*(BA$5&lt;'Accom_Phase Schedule'!$E$53:$E$57),-$C67*'Accom_Phase Schedule'!$J$53:$J$57/'Accom_Phase Schedule'!$I$52)</f>
        <v>0</v>
      </c>
      <c r="BB67" s="1" cm="1">
        <f t="array" ref="BB67">SUMPRODUCT((BB$5&gt;='Accom_Phase Schedule'!$I$53:$I$57)*(BB$5&lt;'Accom_Phase Schedule'!$E$53:$E$57),-$C67*'Accom_Phase Schedule'!$J$53:$J$57/'Accom_Phase Schedule'!$I$52)</f>
        <v>0</v>
      </c>
      <c r="BC67" s="1" cm="1">
        <f t="array" ref="BC67">SUMPRODUCT((BC$5&gt;='Accom_Phase Schedule'!$I$53:$I$57)*(BC$5&lt;'Accom_Phase Schedule'!$E$53:$E$57),-$C67*'Accom_Phase Schedule'!$J$53:$J$57/'Accom_Phase Schedule'!$I$52)</f>
        <v>0</v>
      </c>
    </row>
    <row r="68" spans="2:55" x14ac:dyDescent="0.25">
      <c r="B68" s="7"/>
      <c r="C68" s="8"/>
      <c r="D68" s="7"/>
      <c r="E68" s="7"/>
    </row>
    <row r="69" spans="2:55" x14ac:dyDescent="0.25">
      <c r="B69" s="10" t="s">
        <v>56</v>
      </c>
      <c r="C69" s="10"/>
      <c r="D69" s="10"/>
      <c r="E69" s="10">
        <f>SUM(E62:E67)</f>
        <v>95500000</v>
      </c>
      <c r="H69" s="10" t="s">
        <v>103</v>
      </c>
      <c r="I69" s="10">
        <f>SUM(I62:I68)</f>
        <v>-95500000.000000015</v>
      </c>
      <c r="J69" s="10"/>
      <c r="K69" s="10">
        <f>SUM(K62:K68)</f>
        <v>0</v>
      </c>
      <c r="L69" s="10">
        <f t="shared" ref="L69:BC69" si="21">SUM(L62:L68)</f>
        <v>0</v>
      </c>
      <c r="M69" s="10">
        <f t="shared" si="21"/>
        <v>0</v>
      </c>
      <c r="N69" s="10">
        <f t="shared" si="21"/>
        <v>0</v>
      </c>
      <c r="O69" s="10">
        <f t="shared" si="21"/>
        <v>0</v>
      </c>
      <c r="P69" s="10">
        <f t="shared" si="21"/>
        <v>-277773.53321396298</v>
      </c>
      <c r="Q69" s="10">
        <f t="shared" si="21"/>
        <v>-822550.88224747567</v>
      </c>
      <c r="R69" s="10">
        <f t="shared" si="21"/>
        <v>-2032453.8063965654</v>
      </c>
      <c r="S69" s="10">
        <f t="shared" si="21"/>
        <v>-4190670.4986404702</v>
      </c>
      <c r="T69" s="10">
        <f t="shared" si="21"/>
        <v>-7267508.1757315435</v>
      </c>
      <c r="U69" s="10">
        <f t="shared" si="21"/>
        <v>-10512435.982400863</v>
      </c>
      <c r="V69" s="10">
        <f t="shared" si="21"/>
        <v>-12785246.412922326</v>
      </c>
      <c r="W69" s="10">
        <f t="shared" si="21"/>
        <v>-13177611.583654586</v>
      </c>
      <c r="X69" s="10">
        <f t="shared" si="21"/>
        <v>-11693970.308974974</v>
      </c>
      <c r="Y69" s="10">
        <f t="shared" si="21"/>
        <v>-9199892.7253537495</v>
      </c>
      <c r="Z69" s="10">
        <f t="shared" si="21"/>
        <v>-6711626.832162505</v>
      </c>
      <c r="AA69" s="10">
        <f t="shared" si="21"/>
        <v>-5760477.8738917029</v>
      </c>
      <c r="AB69" s="10">
        <f t="shared" si="21"/>
        <v>-4343507.215769507</v>
      </c>
      <c r="AC69" s="10">
        <f t="shared" si="21"/>
        <v>-3267143.396413527</v>
      </c>
      <c r="AD69" s="10">
        <f t="shared" si="21"/>
        <v>-1340588.0658861853</v>
      </c>
      <c r="AE69" s="10">
        <f t="shared" si="21"/>
        <v>-771434.41209145973</v>
      </c>
      <c r="AF69" s="10">
        <f t="shared" si="21"/>
        <v>-629069.24135919893</v>
      </c>
      <c r="AG69" s="10">
        <f t="shared" si="21"/>
        <v>-409053.73931206355</v>
      </c>
      <c r="AH69" s="10">
        <f t="shared" si="21"/>
        <v>-306985.31357735093</v>
      </c>
      <c r="AI69" s="10">
        <f t="shared" si="21"/>
        <v>0</v>
      </c>
      <c r="AJ69" s="10">
        <f t="shared" si="21"/>
        <v>0</v>
      </c>
      <c r="AK69" s="10">
        <f t="shared" si="21"/>
        <v>0</v>
      </c>
      <c r="AL69" s="10">
        <f t="shared" si="21"/>
        <v>0</v>
      </c>
      <c r="AM69" s="10">
        <f t="shared" si="21"/>
        <v>0</v>
      </c>
      <c r="AN69" s="10">
        <f t="shared" si="21"/>
        <v>0</v>
      </c>
      <c r="AO69" s="10">
        <f t="shared" si="21"/>
        <v>0</v>
      </c>
      <c r="AP69" s="10">
        <f t="shared" si="21"/>
        <v>0</v>
      </c>
      <c r="AQ69" s="10">
        <f t="shared" si="21"/>
        <v>0</v>
      </c>
      <c r="AR69" s="10">
        <f t="shared" si="21"/>
        <v>0</v>
      </c>
      <c r="AS69" s="10">
        <f t="shared" si="21"/>
        <v>0</v>
      </c>
      <c r="AT69" s="10">
        <f t="shared" si="21"/>
        <v>0</v>
      </c>
      <c r="AU69" s="10">
        <f t="shared" si="21"/>
        <v>0</v>
      </c>
      <c r="AV69" s="10">
        <f t="shared" si="21"/>
        <v>0</v>
      </c>
      <c r="AW69" s="10">
        <f t="shared" si="21"/>
        <v>0</v>
      </c>
      <c r="AX69" s="10">
        <f t="shared" si="21"/>
        <v>0</v>
      </c>
      <c r="AY69" s="10">
        <f t="shared" si="21"/>
        <v>0</v>
      </c>
      <c r="AZ69" s="10">
        <f t="shared" si="21"/>
        <v>0</v>
      </c>
      <c r="BA69" s="10">
        <f t="shared" si="21"/>
        <v>0</v>
      </c>
      <c r="BB69" s="10">
        <f t="shared" si="21"/>
        <v>0</v>
      </c>
      <c r="BC69" s="10">
        <f t="shared" si="21"/>
        <v>0</v>
      </c>
    </row>
    <row r="71" spans="2:55" ht="15.75" x14ac:dyDescent="0.25">
      <c r="B71" s="17" t="s">
        <v>57</v>
      </c>
      <c r="C71" s="17"/>
      <c r="D71" s="17"/>
      <c r="E71" s="17"/>
      <c r="F71" s="40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</row>
    <row r="73" spans="2:55" x14ac:dyDescent="0.25">
      <c r="B73" s="10" t="s">
        <v>0</v>
      </c>
      <c r="C73" s="10" t="s">
        <v>1</v>
      </c>
      <c r="D73" s="10" t="s">
        <v>2</v>
      </c>
      <c r="E73" s="13" t="s">
        <v>3</v>
      </c>
    </row>
    <row r="74" spans="2:55" x14ac:dyDescent="0.25">
      <c r="B74" s="7" t="s">
        <v>14</v>
      </c>
      <c r="C74" s="9">
        <v>0.01</v>
      </c>
      <c r="D74" s="7" t="s">
        <v>25</v>
      </c>
      <c r="E74" s="7">
        <f>C74*$E$69</f>
        <v>955000</v>
      </c>
      <c r="H74" s="69" t="str">
        <f>B74</f>
        <v>Architecture</v>
      </c>
      <c r="I74" s="70">
        <f t="shared" ref="I74:I84" si="22">SUM(K74:BC74)</f>
        <v>-955000.00000000012</v>
      </c>
      <c r="J74" s="69"/>
      <c r="K74" s="69">
        <f t="shared" ref="K74:T84" si="23">$E74*-K$116</f>
        <v>0</v>
      </c>
      <c r="L74" s="69">
        <f t="shared" si="23"/>
        <v>0</v>
      </c>
      <c r="M74" s="69">
        <f t="shared" si="23"/>
        <v>0</v>
      </c>
      <c r="N74" s="69">
        <f t="shared" si="23"/>
        <v>0</v>
      </c>
      <c r="O74" s="69">
        <f t="shared" si="23"/>
        <v>0</v>
      </c>
      <c r="P74" s="69">
        <f t="shared" si="23"/>
        <v>-2891.2667489845744</v>
      </c>
      <c r="Q74" s="69">
        <f t="shared" si="23"/>
        <v>-8561.7012811590121</v>
      </c>
      <c r="R74" s="69">
        <f t="shared" si="23"/>
        <v>-21155.241254590954</v>
      </c>
      <c r="S74" s="69">
        <f t="shared" si="23"/>
        <v>-43619.513092116067</v>
      </c>
      <c r="T74" s="69">
        <f t="shared" si="23"/>
        <v>-75645.452946306526</v>
      </c>
      <c r="U74" s="69">
        <f t="shared" ref="U74:AD84" si="24">$E74*-U$116</f>
        <v>-109420.99578411796</v>
      </c>
      <c r="V74" s="69">
        <f t="shared" si="24"/>
        <v>-133078.04168218878</v>
      </c>
      <c r="W74" s="69">
        <f t="shared" si="24"/>
        <v>-137162.06062550549</v>
      </c>
      <c r="X74" s="69">
        <f t="shared" si="24"/>
        <v>-121719.25498715094</v>
      </c>
      <c r="Y74" s="69">
        <f t="shared" si="24"/>
        <v>-95759.101391965465</v>
      </c>
      <c r="Z74" s="69">
        <f t="shared" si="24"/>
        <v>-69859.440051391735</v>
      </c>
      <c r="AA74" s="69">
        <f t="shared" si="24"/>
        <v>-49550.478142415006</v>
      </c>
      <c r="AB74" s="69">
        <f t="shared" si="24"/>
        <v>-34801.628240434642</v>
      </c>
      <c r="AC74" s="69">
        <f t="shared" si="24"/>
        <v>-23598.059330516819</v>
      </c>
      <c r="AD74" s="69">
        <f t="shared" si="24"/>
        <v>-13953.804936472008</v>
      </c>
      <c r="AE74" s="69">
        <f t="shared" ref="AE74:AN84" si="25">$E74*-AE$116</f>
        <v>-8029.6442893443491</v>
      </c>
      <c r="AF74" s="69">
        <f t="shared" si="25"/>
        <v>-3945.6253460276284</v>
      </c>
      <c r="AG74" s="69">
        <f t="shared" si="25"/>
        <v>-1655.5457334389178</v>
      </c>
      <c r="AH74" s="69">
        <f t="shared" si="25"/>
        <v>-593.14413587324373</v>
      </c>
      <c r="AI74" s="69">
        <f t="shared" si="25"/>
        <v>0</v>
      </c>
      <c r="AJ74" s="69">
        <f t="shared" si="25"/>
        <v>0</v>
      </c>
      <c r="AK74" s="69">
        <f t="shared" si="25"/>
        <v>0</v>
      </c>
      <c r="AL74" s="69">
        <f t="shared" si="25"/>
        <v>0</v>
      </c>
      <c r="AM74" s="69">
        <f t="shared" si="25"/>
        <v>0</v>
      </c>
      <c r="AN74" s="69">
        <f t="shared" si="25"/>
        <v>0</v>
      </c>
      <c r="AO74" s="69">
        <f t="shared" ref="AO74:BC84" si="26">$E74*-AO$116</f>
        <v>0</v>
      </c>
      <c r="AP74" s="69">
        <f t="shared" si="26"/>
        <v>0</v>
      </c>
      <c r="AQ74" s="69">
        <f t="shared" si="26"/>
        <v>0</v>
      </c>
      <c r="AR74" s="69">
        <f t="shared" si="26"/>
        <v>0</v>
      </c>
      <c r="AS74" s="69">
        <f t="shared" si="26"/>
        <v>0</v>
      </c>
      <c r="AT74" s="69">
        <f t="shared" si="26"/>
        <v>0</v>
      </c>
      <c r="AU74" s="69">
        <f t="shared" si="26"/>
        <v>0</v>
      </c>
      <c r="AV74" s="69">
        <f t="shared" si="26"/>
        <v>0</v>
      </c>
      <c r="AW74" s="69">
        <f t="shared" si="26"/>
        <v>0</v>
      </c>
      <c r="AX74" s="69">
        <f t="shared" si="26"/>
        <v>0</v>
      </c>
      <c r="AY74" s="69">
        <f t="shared" si="26"/>
        <v>0</v>
      </c>
      <c r="AZ74" s="69">
        <f t="shared" si="26"/>
        <v>0</v>
      </c>
      <c r="BA74" s="69">
        <f t="shared" si="26"/>
        <v>0</v>
      </c>
      <c r="BB74" s="69">
        <f t="shared" si="26"/>
        <v>0</v>
      </c>
      <c r="BC74" s="69">
        <f t="shared" si="26"/>
        <v>0</v>
      </c>
    </row>
    <row r="75" spans="2:55" x14ac:dyDescent="0.25">
      <c r="B75" s="7" t="s">
        <v>15</v>
      </c>
      <c r="C75" s="8">
        <v>30000</v>
      </c>
      <c r="D75" s="7" t="s">
        <v>26</v>
      </c>
      <c r="E75" s="7">
        <f>C75</f>
        <v>30000</v>
      </c>
      <c r="H75" s="1" t="str">
        <f t="shared" ref="H75:H85" si="27">B75</f>
        <v>Façade Design</v>
      </c>
      <c r="I75" s="3">
        <f t="shared" si="22"/>
        <v>-30000.000000000007</v>
      </c>
      <c r="K75" s="1">
        <f t="shared" si="23"/>
        <v>0</v>
      </c>
      <c r="L75" s="1">
        <f t="shared" si="23"/>
        <v>0</v>
      </c>
      <c r="M75" s="1">
        <f t="shared" si="23"/>
        <v>0</v>
      </c>
      <c r="N75" s="1">
        <f t="shared" si="23"/>
        <v>0</v>
      </c>
      <c r="O75" s="1">
        <f t="shared" si="23"/>
        <v>0</v>
      </c>
      <c r="P75" s="1">
        <f t="shared" si="23"/>
        <v>-90.825133475955212</v>
      </c>
      <c r="Q75" s="1">
        <f t="shared" si="23"/>
        <v>-268.9539669474035</v>
      </c>
      <c r="R75" s="1">
        <f t="shared" si="23"/>
        <v>-664.56255250023935</v>
      </c>
      <c r="S75" s="1">
        <f t="shared" si="23"/>
        <v>-1370.2464845690911</v>
      </c>
      <c r="T75" s="1">
        <f t="shared" si="23"/>
        <v>-2376.296951192875</v>
      </c>
      <c r="U75" s="1">
        <f t="shared" si="24"/>
        <v>-3437.3087680874751</v>
      </c>
      <c r="V75" s="1">
        <f t="shared" si="24"/>
        <v>-4180.4620423724227</v>
      </c>
      <c r="W75" s="1">
        <f t="shared" si="24"/>
        <v>-4308.7558311677121</v>
      </c>
      <c r="X75" s="1">
        <f t="shared" si="24"/>
        <v>-3823.6415179209721</v>
      </c>
      <c r="Y75" s="1">
        <f t="shared" si="24"/>
        <v>-3008.139310742371</v>
      </c>
      <c r="Z75" s="1">
        <f t="shared" si="24"/>
        <v>-2194.5373838133532</v>
      </c>
      <c r="AA75" s="1">
        <f t="shared" si="24"/>
        <v>-1556.5595227983772</v>
      </c>
      <c r="AB75" s="1">
        <f t="shared" si="24"/>
        <v>-1093.2448661916642</v>
      </c>
      <c r="AC75" s="1">
        <f t="shared" si="24"/>
        <v>-741.30029310524037</v>
      </c>
      <c r="AD75" s="1">
        <f t="shared" si="24"/>
        <v>-438.33942208812596</v>
      </c>
      <c r="AE75" s="1">
        <f t="shared" si="25"/>
        <v>-252.24013474380155</v>
      </c>
      <c r="AF75" s="1">
        <f t="shared" si="25"/>
        <v>-123.94634594851188</v>
      </c>
      <c r="AG75" s="1">
        <f t="shared" si="25"/>
        <v>-52.006672254625684</v>
      </c>
      <c r="AH75" s="1">
        <f t="shared" si="25"/>
        <v>-18.632800079787764</v>
      </c>
      <c r="AI75" s="1">
        <f t="shared" si="25"/>
        <v>0</v>
      </c>
      <c r="AJ75" s="1">
        <f t="shared" si="25"/>
        <v>0</v>
      </c>
      <c r="AK75" s="1">
        <f t="shared" si="25"/>
        <v>0</v>
      </c>
      <c r="AL75" s="1">
        <f t="shared" si="25"/>
        <v>0</v>
      </c>
      <c r="AM75" s="1">
        <f t="shared" si="25"/>
        <v>0</v>
      </c>
      <c r="AN75" s="1">
        <f t="shared" si="25"/>
        <v>0</v>
      </c>
      <c r="AO75" s="1">
        <f t="shared" si="26"/>
        <v>0</v>
      </c>
      <c r="AP75" s="1">
        <f t="shared" si="26"/>
        <v>0</v>
      </c>
      <c r="AQ75" s="1">
        <f t="shared" si="26"/>
        <v>0</v>
      </c>
      <c r="AR75" s="1">
        <f t="shared" si="26"/>
        <v>0</v>
      </c>
      <c r="AS75" s="1">
        <f t="shared" si="26"/>
        <v>0</v>
      </c>
      <c r="AT75" s="1">
        <f t="shared" si="26"/>
        <v>0</v>
      </c>
      <c r="AU75" s="1">
        <f t="shared" si="26"/>
        <v>0</v>
      </c>
      <c r="AV75" s="1">
        <f t="shared" si="26"/>
        <v>0</v>
      </c>
      <c r="AW75" s="1">
        <f t="shared" si="26"/>
        <v>0</v>
      </c>
      <c r="AX75" s="1">
        <f t="shared" si="26"/>
        <v>0</v>
      </c>
      <c r="AY75" s="1">
        <f t="shared" si="26"/>
        <v>0</v>
      </c>
      <c r="AZ75" s="1">
        <f t="shared" si="26"/>
        <v>0</v>
      </c>
      <c r="BA75" s="1">
        <f t="shared" si="26"/>
        <v>0</v>
      </c>
      <c r="BB75" s="1">
        <f t="shared" si="26"/>
        <v>0</v>
      </c>
      <c r="BC75" s="1">
        <f t="shared" si="26"/>
        <v>0</v>
      </c>
    </row>
    <row r="76" spans="2:55" x14ac:dyDescent="0.25">
      <c r="B76" s="7" t="s">
        <v>16</v>
      </c>
      <c r="C76" s="8">
        <v>60000</v>
      </c>
      <c r="D76" s="7" t="s">
        <v>26</v>
      </c>
      <c r="E76" s="7">
        <f>C76</f>
        <v>60000</v>
      </c>
      <c r="H76" s="69" t="str">
        <f t="shared" si="27"/>
        <v>Lanscape Design</v>
      </c>
      <c r="I76" s="70">
        <f t="shared" si="22"/>
        <v>-60000.000000000015</v>
      </c>
      <c r="J76" s="69"/>
      <c r="K76" s="69">
        <f t="shared" si="23"/>
        <v>0</v>
      </c>
      <c r="L76" s="69">
        <f t="shared" si="23"/>
        <v>0</v>
      </c>
      <c r="M76" s="69">
        <f t="shared" si="23"/>
        <v>0</v>
      </c>
      <c r="N76" s="69">
        <f t="shared" si="23"/>
        <v>0</v>
      </c>
      <c r="O76" s="69">
        <f t="shared" si="23"/>
        <v>0</v>
      </c>
      <c r="P76" s="69">
        <f t="shared" si="23"/>
        <v>-181.65026695191042</v>
      </c>
      <c r="Q76" s="69">
        <f t="shared" si="23"/>
        <v>-537.907933894807</v>
      </c>
      <c r="R76" s="69">
        <f t="shared" si="23"/>
        <v>-1329.1251050004787</v>
      </c>
      <c r="S76" s="69">
        <f t="shared" si="23"/>
        <v>-2740.4929691381822</v>
      </c>
      <c r="T76" s="69">
        <f t="shared" si="23"/>
        <v>-4752.59390238575</v>
      </c>
      <c r="U76" s="69">
        <f t="shared" si="24"/>
        <v>-6874.6175361749501</v>
      </c>
      <c r="V76" s="69">
        <f t="shared" si="24"/>
        <v>-8360.9240847448455</v>
      </c>
      <c r="W76" s="69">
        <f t="shared" si="24"/>
        <v>-8617.5116623354243</v>
      </c>
      <c r="X76" s="69">
        <f t="shared" si="24"/>
        <v>-7647.2830358419442</v>
      </c>
      <c r="Y76" s="69">
        <f t="shared" si="24"/>
        <v>-6016.278621484742</v>
      </c>
      <c r="Z76" s="69">
        <f t="shared" si="24"/>
        <v>-4389.0747676267065</v>
      </c>
      <c r="AA76" s="69">
        <f t="shared" si="24"/>
        <v>-3113.1190455967544</v>
      </c>
      <c r="AB76" s="69">
        <f t="shared" si="24"/>
        <v>-2186.4897323833284</v>
      </c>
      <c r="AC76" s="69">
        <f t="shared" si="24"/>
        <v>-1482.6005862104807</v>
      </c>
      <c r="AD76" s="69">
        <f t="shared" si="24"/>
        <v>-876.67884417625191</v>
      </c>
      <c r="AE76" s="69">
        <f t="shared" si="25"/>
        <v>-504.4802694876031</v>
      </c>
      <c r="AF76" s="69">
        <f t="shared" si="25"/>
        <v>-247.89269189702375</v>
      </c>
      <c r="AG76" s="69">
        <f t="shared" si="25"/>
        <v>-104.01334450925137</v>
      </c>
      <c r="AH76" s="69">
        <f t="shared" si="25"/>
        <v>-37.265600159575527</v>
      </c>
      <c r="AI76" s="69">
        <f t="shared" si="25"/>
        <v>0</v>
      </c>
      <c r="AJ76" s="69">
        <f t="shared" si="25"/>
        <v>0</v>
      </c>
      <c r="AK76" s="69">
        <f t="shared" si="25"/>
        <v>0</v>
      </c>
      <c r="AL76" s="69">
        <f t="shared" si="25"/>
        <v>0</v>
      </c>
      <c r="AM76" s="69">
        <f t="shared" si="25"/>
        <v>0</v>
      </c>
      <c r="AN76" s="69">
        <f t="shared" si="25"/>
        <v>0</v>
      </c>
      <c r="AO76" s="69">
        <f t="shared" si="26"/>
        <v>0</v>
      </c>
      <c r="AP76" s="69">
        <f t="shared" si="26"/>
        <v>0</v>
      </c>
      <c r="AQ76" s="69">
        <f t="shared" si="26"/>
        <v>0</v>
      </c>
      <c r="AR76" s="69">
        <f t="shared" si="26"/>
        <v>0</v>
      </c>
      <c r="AS76" s="69">
        <f t="shared" si="26"/>
        <v>0</v>
      </c>
      <c r="AT76" s="69">
        <f t="shared" si="26"/>
        <v>0</v>
      </c>
      <c r="AU76" s="69">
        <f t="shared" si="26"/>
        <v>0</v>
      </c>
      <c r="AV76" s="69">
        <f t="shared" si="26"/>
        <v>0</v>
      </c>
      <c r="AW76" s="69">
        <f t="shared" si="26"/>
        <v>0</v>
      </c>
      <c r="AX76" s="69">
        <f t="shared" si="26"/>
        <v>0</v>
      </c>
      <c r="AY76" s="69">
        <f t="shared" si="26"/>
        <v>0</v>
      </c>
      <c r="AZ76" s="69">
        <f t="shared" si="26"/>
        <v>0</v>
      </c>
      <c r="BA76" s="69">
        <f t="shared" si="26"/>
        <v>0</v>
      </c>
      <c r="BB76" s="69">
        <f t="shared" si="26"/>
        <v>0</v>
      </c>
      <c r="BC76" s="69">
        <f t="shared" si="26"/>
        <v>0</v>
      </c>
    </row>
    <row r="77" spans="2:55" x14ac:dyDescent="0.25">
      <c r="B77" s="7" t="s">
        <v>17</v>
      </c>
      <c r="C77" s="9">
        <v>5.0000000000000001E-3</v>
      </c>
      <c r="D77" s="7" t="s">
        <v>25</v>
      </c>
      <c r="E77" s="7">
        <f>C77*$E$69</f>
        <v>477500</v>
      </c>
      <c r="H77" s="1" t="str">
        <f t="shared" si="27"/>
        <v>Structural Engineering</v>
      </c>
      <c r="I77" s="3">
        <f t="shared" si="22"/>
        <v>-477500.00000000006</v>
      </c>
      <c r="K77" s="1">
        <f t="shared" si="23"/>
        <v>0</v>
      </c>
      <c r="L77" s="1">
        <f t="shared" si="23"/>
        <v>0</v>
      </c>
      <c r="M77" s="1">
        <f t="shared" si="23"/>
        <v>0</v>
      </c>
      <c r="N77" s="1">
        <f t="shared" si="23"/>
        <v>0</v>
      </c>
      <c r="O77" s="1">
        <f t="shared" si="23"/>
        <v>0</v>
      </c>
      <c r="P77" s="1">
        <f t="shared" si="23"/>
        <v>-1445.6333744922872</v>
      </c>
      <c r="Q77" s="1">
        <f t="shared" si="23"/>
        <v>-4280.850640579506</v>
      </c>
      <c r="R77" s="1">
        <f t="shared" si="23"/>
        <v>-10577.620627295477</v>
      </c>
      <c r="S77" s="1">
        <f t="shared" si="23"/>
        <v>-21809.756546058034</v>
      </c>
      <c r="T77" s="1">
        <f t="shared" si="23"/>
        <v>-37822.726473153263</v>
      </c>
      <c r="U77" s="1">
        <f t="shared" si="24"/>
        <v>-54710.497892058978</v>
      </c>
      <c r="V77" s="1">
        <f t="shared" si="24"/>
        <v>-66539.020841094389</v>
      </c>
      <c r="W77" s="1">
        <f t="shared" si="24"/>
        <v>-68581.030312752744</v>
      </c>
      <c r="X77" s="1">
        <f t="shared" si="24"/>
        <v>-60859.62749357547</v>
      </c>
      <c r="Y77" s="1">
        <f t="shared" si="24"/>
        <v>-47879.550695982733</v>
      </c>
      <c r="Z77" s="1">
        <f t="shared" si="24"/>
        <v>-34929.720025695868</v>
      </c>
      <c r="AA77" s="1">
        <f t="shared" si="24"/>
        <v>-24775.239071207503</v>
      </c>
      <c r="AB77" s="1">
        <f t="shared" si="24"/>
        <v>-17400.814120217321</v>
      </c>
      <c r="AC77" s="1">
        <f t="shared" si="24"/>
        <v>-11799.029665258409</v>
      </c>
      <c r="AD77" s="1">
        <f t="shared" si="24"/>
        <v>-6976.9024682360041</v>
      </c>
      <c r="AE77" s="1">
        <f t="shared" si="25"/>
        <v>-4014.8221446721745</v>
      </c>
      <c r="AF77" s="1">
        <f t="shared" si="25"/>
        <v>-1972.8126730138142</v>
      </c>
      <c r="AG77" s="1">
        <f t="shared" si="25"/>
        <v>-827.77286671945888</v>
      </c>
      <c r="AH77" s="1">
        <f t="shared" si="25"/>
        <v>-296.57206793662186</v>
      </c>
      <c r="AI77" s="1">
        <f t="shared" si="25"/>
        <v>0</v>
      </c>
      <c r="AJ77" s="1">
        <f t="shared" si="25"/>
        <v>0</v>
      </c>
      <c r="AK77" s="1">
        <f t="shared" si="25"/>
        <v>0</v>
      </c>
      <c r="AL77" s="1">
        <f t="shared" si="25"/>
        <v>0</v>
      </c>
      <c r="AM77" s="1">
        <f t="shared" si="25"/>
        <v>0</v>
      </c>
      <c r="AN77" s="1">
        <f t="shared" si="25"/>
        <v>0</v>
      </c>
      <c r="AO77" s="1">
        <f t="shared" si="26"/>
        <v>0</v>
      </c>
      <c r="AP77" s="1">
        <f t="shared" si="26"/>
        <v>0</v>
      </c>
      <c r="AQ77" s="1">
        <f t="shared" si="26"/>
        <v>0</v>
      </c>
      <c r="AR77" s="1">
        <f t="shared" si="26"/>
        <v>0</v>
      </c>
      <c r="AS77" s="1">
        <f t="shared" si="26"/>
        <v>0</v>
      </c>
      <c r="AT77" s="1">
        <f t="shared" si="26"/>
        <v>0</v>
      </c>
      <c r="AU77" s="1">
        <f t="shared" si="26"/>
        <v>0</v>
      </c>
      <c r="AV77" s="1">
        <f t="shared" si="26"/>
        <v>0</v>
      </c>
      <c r="AW77" s="1">
        <f t="shared" si="26"/>
        <v>0</v>
      </c>
      <c r="AX77" s="1">
        <f t="shared" si="26"/>
        <v>0</v>
      </c>
      <c r="AY77" s="1">
        <f t="shared" si="26"/>
        <v>0</v>
      </c>
      <c r="AZ77" s="1">
        <f t="shared" si="26"/>
        <v>0</v>
      </c>
      <c r="BA77" s="1">
        <f t="shared" si="26"/>
        <v>0</v>
      </c>
      <c r="BB77" s="1">
        <f t="shared" si="26"/>
        <v>0</v>
      </c>
      <c r="BC77" s="1">
        <f t="shared" si="26"/>
        <v>0</v>
      </c>
    </row>
    <row r="78" spans="2:55" x14ac:dyDescent="0.25">
      <c r="B78" s="7" t="s">
        <v>18</v>
      </c>
      <c r="C78" s="9">
        <v>4.0000000000000001E-3</v>
      </c>
      <c r="D78" s="7" t="s">
        <v>25</v>
      </c>
      <c r="E78" s="7">
        <f t="shared" ref="E78:E80" si="28">C78*$E$69</f>
        <v>382000</v>
      </c>
      <c r="H78" s="69" t="str">
        <f t="shared" si="27"/>
        <v>M&amp;E Engineering</v>
      </c>
      <c r="I78" s="70">
        <f t="shared" si="22"/>
        <v>-382000.00000000006</v>
      </c>
      <c r="J78" s="69"/>
      <c r="K78" s="69">
        <f t="shared" si="23"/>
        <v>0</v>
      </c>
      <c r="L78" s="69">
        <f t="shared" si="23"/>
        <v>0</v>
      </c>
      <c r="M78" s="69">
        <f t="shared" si="23"/>
        <v>0</v>
      </c>
      <c r="N78" s="69">
        <f t="shared" si="23"/>
        <v>0</v>
      </c>
      <c r="O78" s="69">
        <f t="shared" si="23"/>
        <v>0</v>
      </c>
      <c r="P78" s="69">
        <f t="shared" si="23"/>
        <v>-1156.5066995938298</v>
      </c>
      <c r="Q78" s="69">
        <f t="shared" si="23"/>
        <v>-3424.6805124636048</v>
      </c>
      <c r="R78" s="69">
        <f t="shared" si="23"/>
        <v>-8462.0965018363804</v>
      </c>
      <c r="S78" s="69">
        <f t="shared" si="23"/>
        <v>-17447.805236846427</v>
      </c>
      <c r="T78" s="69">
        <f t="shared" si="23"/>
        <v>-30258.181178522609</v>
      </c>
      <c r="U78" s="69">
        <f t="shared" si="24"/>
        <v>-43768.39831364718</v>
      </c>
      <c r="V78" s="69">
        <f t="shared" si="24"/>
        <v>-53231.216672875511</v>
      </c>
      <c r="W78" s="69">
        <f t="shared" si="24"/>
        <v>-54864.824250202204</v>
      </c>
      <c r="X78" s="69">
        <f t="shared" si="24"/>
        <v>-48687.701994860377</v>
      </c>
      <c r="Y78" s="69">
        <f t="shared" si="24"/>
        <v>-38303.640556786188</v>
      </c>
      <c r="Z78" s="69">
        <f t="shared" si="24"/>
        <v>-27943.776020556696</v>
      </c>
      <c r="AA78" s="69">
        <f t="shared" si="24"/>
        <v>-19820.191256966002</v>
      </c>
      <c r="AB78" s="69">
        <f t="shared" si="24"/>
        <v>-13920.651296173857</v>
      </c>
      <c r="AC78" s="69">
        <f t="shared" si="24"/>
        <v>-9439.2237322067267</v>
      </c>
      <c r="AD78" s="69">
        <f t="shared" si="24"/>
        <v>-5581.5219745888035</v>
      </c>
      <c r="AE78" s="69">
        <f t="shared" si="25"/>
        <v>-3211.8577157377399</v>
      </c>
      <c r="AF78" s="69">
        <f t="shared" si="25"/>
        <v>-1578.2501384110512</v>
      </c>
      <c r="AG78" s="69">
        <f t="shared" si="25"/>
        <v>-662.2182933755671</v>
      </c>
      <c r="AH78" s="69">
        <f t="shared" si="25"/>
        <v>-237.2576543492975</v>
      </c>
      <c r="AI78" s="69">
        <f t="shared" si="25"/>
        <v>0</v>
      </c>
      <c r="AJ78" s="69">
        <f t="shared" si="25"/>
        <v>0</v>
      </c>
      <c r="AK78" s="69">
        <f t="shared" si="25"/>
        <v>0</v>
      </c>
      <c r="AL78" s="69">
        <f t="shared" si="25"/>
        <v>0</v>
      </c>
      <c r="AM78" s="69">
        <f t="shared" si="25"/>
        <v>0</v>
      </c>
      <c r="AN78" s="69">
        <f t="shared" si="25"/>
        <v>0</v>
      </c>
      <c r="AO78" s="69">
        <f t="shared" si="26"/>
        <v>0</v>
      </c>
      <c r="AP78" s="69">
        <f t="shared" si="26"/>
        <v>0</v>
      </c>
      <c r="AQ78" s="69">
        <f t="shared" si="26"/>
        <v>0</v>
      </c>
      <c r="AR78" s="69">
        <f t="shared" si="26"/>
        <v>0</v>
      </c>
      <c r="AS78" s="69">
        <f t="shared" si="26"/>
        <v>0</v>
      </c>
      <c r="AT78" s="69">
        <f t="shared" si="26"/>
        <v>0</v>
      </c>
      <c r="AU78" s="69">
        <f t="shared" si="26"/>
        <v>0</v>
      </c>
      <c r="AV78" s="69">
        <f t="shared" si="26"/>
        <v>0</v>
      </c>
      <c r="AW78" s="69">
        <f t="shared" si="26"/>
        <v>0</v>
      </c>
      <c r="AX78" s="69">
        <f t="shared" si="26"/>
        <v>0</v>
      </c>
      <c r="AY78" s="69">
        <f t="shared" si="26"/>
        <v>0</v>
      </c>
      <c r="AZ78" s="69">
        <f t="shared" si="26"/>
        <v>0</v>
      </c>
      <c r="BA78" s="69">
        <f t="shared" si="26"/>
        <v>0</v>
      </c>
      <c r="BB78" s="69">
        <f t="shared" si="26"/>
        <v>0</v>
      </c>
      <c r="BC78" s="69">
        <f t="shared" si="26"/>
        <v>0</v>
      </c>
    </row>
    <row r="79" spans="2:55" x14ac:dyDescent="0.25">
      <c r="B79" s="7" t="s">
        <v>19</v>
      </c>
      <c r="C79" s="9">
        <v>3.0000000000000001E-3</v>
      </c>
      <c r="D79" s="7" t="s">
        <v>25</v>
      </c>
      <c r="E79" s="7">
        <f t="shared" si="28"/>
        <v>286500</v>
      </c>
      <c r="H79" s="1" t="str">
        <f t="shared" si="27"/>
        <v>Civil Engineering</v>
      </c>
      <c r="I79" s="3">
        <f t="shared" si="22"/>
        <v>-286500.00000000017</v>
      </c>
      <c r="K79" s="1">
        <f t="shared" si="23"/>
        <v>0</v>
      </c>
      <c r="L79" s="1">
        <f t="shared" si="23"/>
        <v>0</v>
      </c>
      <c r="M79" s="1">
        <f t="shared" si="23"/>
        <v>0</v>
      </c>
      <c r="N79" s="1">
        <f t="shared" si="23"/>
        <v>0</v>
      </c>
      <c r="O79" s="1">
        <f t="shared" si="23"/>
        <v>0</v>
      </c>
      <c r="P79" s="1">
        <f t="shared" si="23"/>
        <v>-867.3800246953723</v>
      </c>
      <c r="Q79" s="1">
        <f t="shared" si="23"/>
        <v>-2568.5103843477036</v>
      </c>
      <c r="R79" s="1">
        <f t="shared" si="23"/>
        <v>-6346.5723763772858</v>
      </c>
      <c r="S79" s="1">
        <f t="shared" si="23"/>
        <v>-13085.85392763482</v>
      </c>
      <c r="T79" s="1">
        <f t="shared" si="23"/>
        <v>-22693.635883891955</v>
      </c>
      <c r="U79" s="1">
        <f t="shared" si="24"/>
        <v>-32826.298735235388</v>
      </c>
      <c r="V79" s="1">
        <f t="shared" si="24"/>
        <v>-39923.412504656633</v>
      </c>
      <c r="W79" s="1">
        <f t="shared" si="24"/>
        <v>-41148.618187651649</v>
      </c>
      <c r="X79" s="1">
        <f t="shared" si="24"/>
        <v>-36515.776496145285</v>
      </c>
      <c r="Y79" s="1">
        <f t="shared" si="24"/>
        <v>-28727.730417589642</v>
      </c>
      <c r="Z79" s="1">
        <f t="shared" si="24"/>
        <v>-20957.832015417524</v>
      </c>
      <c r="AA79" s="1">
        <f t="shared" si="24"/>
        <v>-14865.143442724502</v>
      </c>
      <c r="AB79" s="1">
        <f t="shared" si="24"/>
        <v>-10440.488472130393</v>
      </c>
      <c r="AC79" s="1">
        <f t="shared" si="24"/>
        <v>-7079.4177991550459</v>
      </c>
      <c r="AD79" s="1">
        <f t="shared" si="24"/>
        <v>-4186.1414809416028</v>
      </c>
      <c r="AE79" s="1">
        <f t="shared" si="25"/>
        <v>-2408.8932868033048</v>
      </c>
      <c r="AF79" s="1">
        <f t="shared" si="25"/>
        <v>-1183.6876038082885</v>
      </c>
      <c r="AG79" s="1">
        <f t="shared" si="25"/>
        <v>-496.66372003167527</v>
      </c>
      <c r="AH79" s="1">
        <f t="shared" si="25"/>
        <v>-177.94324076197313</v>
      </c>
      <c r="AI79" s="1">
        <f t="shared" si="25"/>
        <v>0</v>
      </c>
      <c r="AJ79" s="1">
        <f t="shared" si="25"/>
        <v>0</v>
      </c>
      <c r="AK79" s="1">
        <f t="shared" si="25"/>
        <v>0</v>
      </c>
      <c r="AL79" s="1">
        <f t="shared" si="25"/>
        <v>0</v>
      </c>
      <c r="AM79" s="1">
        <f t="shared" si="25"/>
        <v>0</v>
      </c>
      <c r="AN79" s="1">
        <f t="shared" si="25"/>
        <v>0</v>
      </c>
      <c r="AO79" s="1">
        <f t="shared" si="26"/>
        <v>0</v>
      </c>
      <c r="AP79" s="1">
        <f t="shared" si="26"/>
        <v>0</v>
      </c>
      <c r="AQ79" s="1">
        <f t="shared" si="26"/>
        <v>0</v>
      </c>
      <c r="AR79" s="1">
        <f t="shared" si="26"/>
        <v>0</v>
      </c>
      <c r="AS79" s="1">
        <f t="shared" si="26"/>
        <v>0</v>
      </c>
      <c r="AT79" s="1">
        <f t="shared" si="26"/>
        <v>0</v>
      </c>
      <c r="AU79" s="1">
        <f t="shared" si="26"/>
        <v>0</v>
      </c>
      <c r="AV79" s="1">
        <f t="shared" si="26"/>
        <v>0</v>
      </c>
      <c r="AW79" s="1">
        <f t="shared" si="26"/>
        <v>0</v>
      </c>
      <c r="AX79" s="1">
        <f t="shared" si="26"/>
        <v>0</v>
      </c>
      <c r="AY79" s="1">
        <f t="shared" si="26"/>
        <v>0</v>
      </c>
      <c r="AZ79" s="1">
        <f t="shared" si="26"/>
        <v>0</v>
      </c>
      <c r="BA79" s="1">
        <f t="shared" si="26"/>
        <v>0</v>
      </c>
      <c r="BB79" s="1">
        <f t="shared" si="26"/>
        <v>0</v>
      </c>
      <c r="BC79" s="1">
        <f t="shared" si="26"/>
        <v>0</v>
      </c>
    </row>
    <row r="80" spans="2:55" x14ac:dyDescent="0.25">
      <c r="B80" s="7" t="s">
        <v>20</v>
      </c>
      <c r="C80" s="9">
        <v>3.5000000000000001E-3</v>
      </c>
      <c r="D80" s="7" t="s">
        <v>25</v>
      </c>
      <c r="E80" s="7">
        <f t="shared" si="28"/>
        <v>334250</v>
      </c>
      <c r="H80" s="69" t="str">
        <f t="shared" si="27"/>
        <v>Quanity Surveyance</v>
      </c>
      <c r="I80" s="70">
        <f t="shared" si="22"/>
        <v>-334250</v>
      </c>
      <c r="J80" s="69"/>
      <c r="K80" s="69">
        <f t="shared" si="23"/>
        <v>0</v>
      </c>
      <c r="L80" s="69">
        <f t="shared" si="23"/>
        <v>0</v>
      </c>
      <c r="M80" s="69">
        <f t="shared" si="23"/>
        <v>0</v>
      </c>
      <c r="N80" s="69">
        <f t="shared" si="23"/>
        <v>0</v>
      </c>
      <c r="O80" s="69">
        <f t="shared" si="23"/>
        <v>0</v>
      </c>
      <c r="P80" s="69">
        <f t="shared" si="23"/>
        <v>-1011.943362144601</v>
      </c>
      <c r="Q80" s="69">
        <f t="shared" si="23"/>
        <v>-2996.5954484056542</v>
      </c>
      <c r="R80" s="69">
        <f t="shared" si="23"/>
        <v>-7404.3344391068331</v>
      </c>
      <c r="S80" s="69">
        <f t="shared" si="23"/>
        <v>-15266.829582240623</v>
      </c>
      <c r="T80" s="69">
        <f t="shared" si="23"/>
        <v>-26475.908531207282</v>
      </c>
      <c r="U80" s="69">
        <f t="shared" si="24"/>
        <v>-38297.348524441288</v>
      </c>
      <c r="V80" s="69">
        <f t="shared" si="24"/>
        <v>-46577.314588766072</v>
      </c>
      <c r="W80" s="69">
        <f t="shared" si="24"/>
        <v>-48006.721218926927</v>
      </c>
      <c r="X80" s="69">
        <f t="shared" si="24"/>
        <v>-42601.739245502831</v>
      </c>
      <c r="Y80" s="69">
        <f t="shared" si="24"/>
        <v>-33515.685487187911</v>
      </c>
      <c r="Z80" s="69">
        <f t="shared" si="24"/>
        <v>-24450.80401798711</v>
      </c>
      <c r="AA80" s="69">
        <f t="shared" si="24"/>
        <v>-17342.667349845251</v>
      </c>
      <c r="AB80" s="69">
        <f t="shared" si="24"/>
        <v>-12180.569884152124</v>
      </c>
      <c r="AC80" s="69">
        <f t="shared" si="24"/>
        <v>-8259.3207656808863</v>
      </c>
      <c r="AD80" s="69">
        <f t="shared" si="24"/>
        <v>-4883.8317277652031</v>
      </c>
      <c r="AE80" s="69">
        <f t="shared" si="25"/>
        <v>-2810.3755012705224</v>
      </c>
      <c r="AF80" s="69">
        <f t="shared" si="25"/>
        <v>-1380.9688711096699</v>
      </c>
      <c r="AG80" s="69">
        <f t="shared" si="25"/>
        <v>-579.44100670362116</v>
      </c>
      <c r="AH80" s="69">
        <f t="shared" si="25"/>
        <v>-207.60044755563533</v>
      </c>
      <c r="AI80" s="69">
        <f t="shared" si="25"/>
        <v>0</v>
      </c>
      <c r="AJ80" s="69">
        <f t="shared" si="25"/>
        <v>0</v>
      </c>
      <c r="AK80" s="69">
        <f t="shared" si="25"/>
        <v>0</v>
      </c>
      <c r="AL80" s="69">
        <f t="shared" si="25"/>
        <v>0</v>
      </c>
      <c r="AM80" s="69">
        <f t="shared" si="25"/>
        <v>0</v>
      </c>
      <c r="AN80" s="69">
        <f t="shared" si="25"/>
        <v>0</v>
      </c>
      <c r="AO80" s="69">
        <f t="shared" si="26"/>
        <v>0</v>
      </c>
      <c r="AP80" s="69">
        <f t="shared" si="26"/>
        <v>0</v>
      </c>
      <c r="AQ80" s="69">
        <f t="shared" si="26"/>
        <v>0</v>
      </c>
      <c r="AR80" s="69">
        <f t="shared" si="26"/>
        <v>0</v>
      </c>
      <c r="AS80" s="69">
        <f t="shared" si="26"/>
        <v>0</v>
      </c>
      <c r="AT80" s="69">
        <f t="shared" si="26"/>
        <v>0</v>
      </c>
      <c r="AU80" s="69">
        <f t="shared" si="26"/>
        <v>0</v>
      </c>
      <c r="AV80" s="69">
        <f t="shared" si="26"/>
        <v>0</v>
      </c>
      <c r="AW80" s="69">
        <f t="shared" si="26"/>
        <v>0</v>
      </c>
      <c r="AX80" s="69">
        <f t="shared" si="26"/>
        <v>0</v>
      </c>
      <c r="AY80" s="69">
        <f t="shared" si="26"/>
        <v>0</v>
      </c>
      <c r="AZ80" s="69">
        <f t="shared" si="26"/>
        <v>0</v>
      </c>
      <c r="BA80" s="69">
        <f t="shared" si="26"/>
        <v>0</v>
      </c>
      <c r="BB80" s="69">
        <f t="shared" si="26"/>
        <v>0</v>
      </c>
      <c r="BC80" s="69">
        <f t="shared" si="26"/>
        <v>0</v>
      </c>
    </row>
    <row r="81" spans="1:55" x14ac:dyDescent="0.25">
      <c r="B81" s="7" t="s">
        <v>58</v>
      </c>
      <c r="C81" s="8">
        <v>250</v>
      </c>
      <c r="D81" s="7" t="s">
        <v>27</v>
      </c>
      <c r="E81" s="7">
        <f>C81*'Accom_Phase Schedule'!$C$45</f>
        <v>125000</v>
      </c>
      <c r="H81" s="1" t="str">
        <f t="shared" si="27"/>
        <v>BER</v>
      </c>
      <c r="I81" s="3">
        <f t="shared" si="22"/>
        <v>-124999.99999999999</v>
      </c>
      <c r="K81" s="1">
        <f t="shared" si="23"/>
        <v>0</v>
      </c>
      <c r="L81" s="1">
        <f t="shared" si="23"/>
        <v>0</v>
      </c>
      <c r="M81" s="1">
        <f t="shared" si="23"/>
        <v>0</v>
      </c>
      <c r="N81" s="1">
        <f t="shared" si="23"/>
        <v>0</v>
      </c>
      <c r="O81" s="1">
        <f t="shared" si="23"/>
        <v>0</v>
      </c>
      <c r="P81" s="1">
        <f t="shared" si="23"/>
        <v>-378.43805614981341</v>
      </c>
      <c r="Q81" s="1">
        <f t="shared" si="23"/>
        <v>-1120.6415289475146</v>
      </c>
      <c r="R81" s="1">
        <f t="shared" si="23"/>
        <v>-2769.0106354176637</v>
      </c>
      <c r="S81" s="1">
        <f t="shared" si="23"/>
        <v>-5709.3603523712127</v>
      </c>
      <c r="T81" s="1">
        <f t="shared" si="23"/>
        <v>-9901.2372966369785</v>
      </c>
      <c r="U81" s="1">
        <f t="shared" si="24"/>
        <v>-14322.119867031146</v>
      </c>
      <c r="V81" s="1">
        <f t="shared" si="24"/>
        <v>-17418.591843218426</v>
      </c>
      <c r="W81" s="1">
        <f t="shared" si="24"/>
        <v>-17953.149296532134</v>
      </c>
      <c r="X81" s="1">
        <f t="shared" si="24"/>
        <v>-15931.83965800405</v>
      </c>
      <c r="Y81" s="1">
        <f t="shared" si="24"/>
        <v>-12533.913794759879</v>
      </c>
      <c r="Z81" s="1">
        <f t="shared" si="24"/>
        <v>-9143.9057658889706</v>
      </c>
      <c r="AA81" s="1">
        <f t="shared" si="24"/>
        <v>-6485.6646783265714</v>
      </c>
      <c r="AB81" s="1">
        <f t="shared" si="24"/>
        <v>-4555.1869424652677</v>
      </c>
      <c r="AC81" s="1">
        <f t="shared" si="24"/>
        <v>-3088.7512212718348</v>
      </c>
      <c r="AD81" s="1">
        <f t="shared" si="24"/>
        <v>-1826.4142587005247</v>
      </c>
      <c r="AE81" s="1">
        <f t="shared" si="25"/>
        <v>-1051.0005614325064</v>
      </c>
      <c r="AF81" s="1">
        <f t="shared" si="25"/>
        <v>-516.4431081187995</v>
      </c>
      <c r="AG81" s="1">
        <f t="shared" si="25"/>
        <v>-216.69446772760702</v>
      </c>
      <c r="AH81" s="1">
        <f t="shared" si="25"/>
        <v>-77.636666999115675</v>
      </c>
      <c r="AI81" s="1">
        <f t="shared" si="25"/>
        <v>0</v>
      </c>
      <c r="AJ81" s="1">
        <f t="shared" si="25"/>
        <v>0</v>
      </c>
      <c r="AK81" s="1">
        <f t="shared" si="25"/>
        <v>0</v>
      </c>
      <c r="AL81" s="1">
        <f t="shared" si="25"/>
        <v>0</v>
      </c>
      <c r="AM81" s="1">
        <f t="shared" si="25"/>
        <v>0</v>
      </c>
      <c r="AN81" s="1">
        <f t="shared" si="25"/>
        <v>0</v>
      </c>
      <c r="AO81" s="1">
        <f t="shared" si="26"/>
        <v>0</v>
      </c>
      <c r="AP81" s="1">
        <f t="shared" si="26"/>
        <v>0</v>
      </c>
      <c r="AQ81" s="1">
        <f t="shared" si="26"/>
        <v>0</v>
      </c>
      <c r="AR81" s="1">
        <f t="shared" si="26"/>
        <v>0</v>
      </c>
      <c r="AS81" s="1">
        <f t="shared" si="26"/>
        <v>0</v>
      </c>
      <c r="AT81" s="1">
        <f t="shared" si="26"/>
        <v>0</v>
      </c>
      <c r="AU81" s="1">
        <f t="shared" si="26"/>
        <v>0</v>
      </c>
      <c r="AV81" s="1">
        <f t="shared" si="26"/>
        <v>0</v>
      </c>
      <c r="AW81" s="1">
        <f t="shared" si="26"/>
        <v>0</v>
      </c>
      <c r="AX81" s="1">
        <f t="shared" si="26"/>
        <v>0</v>
      </c>
      <c r="AY81" s="1">
        <f t="shared" si="26"/>
        <v>0</v>
      </c>
      <c r="AZ81" s="1">
        <f t="shared" si="26"/>
        <v>0</v>
      </c>
      <c r="BA81" s="1">
        <f t="shared" si="26"/>
        <v>0</v>
      </c>
      <c r="BB81" s="1">
        <f t="shared" si="26"/>
        <v>0</v>
      </c>
      <c r="BC81" s="1">
        <f t="shared" si="26"/>
        <v>0</v>
      </c>
    </row>
    <row r="82" spans="1:55" x14ac:dyDescent="0.25">
      <c r="B82" s="7" t="s">
        <v>59</v>
      </c>
      <c r="C82" s="8">
        <v>20000</v>
      </c>
      <c r="D82" s="7" t="s">
        <v>26</v>
      </c>
      <c r="E82" s="7">
        <f>C82</f>
        <v>20000</v>
      </c>
      <c r="H82" s="69" t="str">
        <f t="shared" si="27"/>
        <v>Archaeology</v>
      </c>
      <c r="I82" s="70">
        <f t="shared" si="22"/>
        <v>-20000</v>
      </c>
      <c r="J82" s="69"/>
      <c r="K82" s="69">
        <f t="shared" si="23"/>
        <v>0</v>
      </c>
      <c r="L82" s="69">
        <f t="shared" si="23"/>
        <v>0</v>
      </c>
      <c r="M82" s="69">
        <f t="shared" si="23"/>
        <v>0</v>
      </c>
      <c r="N82" s="69">
        <f t="shared" si="23"/>
        <v>0</v>
      </c>
      <c r="O82" s="69">
        <f t="shared" si="23"/>
        <v>0</v>
      </c>
      <c r="P82" s="69">
        <f t="shared" si="23"/>
        <v>-60.550088983970149</v>
      </c>
      <c r="Q82" s="69">
        <f t="shared" si="23"/>
        <v>-179.30264463160233</v>
      </c>
      <c r="R82" s="69">
        <f t="shared" si="23"/>
        <v>-443.04170166682621</v>
      </c>
      <c r="S82" s="69">
        <f t="shared" si="23"/>
        <v>-913.49765637939413</v>
      </c>
      <c r="T82" s="69">
        <f t="shared" si="23"/>
        <v>-1584.1979674619167</v>
      </c>
      <c r="U82" s="69">
        <f t="shared" si="24"/>
        <v>-2291.5391787249832</v>
      </c>
      <c r="V82" s="69">
        <f t="shared" si="24"/>
        <v>-2786.974694914948</v>
      </c>
      <c r="W82" s="69">
        <f t="shared" si="24"/>
        <v>-2872.5038874451416</v>
      </c>
      <c r="X82" s="69">
        <f t="shared" si="24"/>
        <v>-2549.0943452806482</v>
      </c>
      <c r="Y82" s="69">
        <f t="shared" si="24"/>
        <v>-2005.4262071615806</v>
      </c>
      <c r="Z82" s="69">
        <f t="shared" si="24"/>
        <v>-1463.0249225422353</v>
      </c>
      <c r="AA82" s="69">
        <f t="shared" si="24"/>
        <v>-1037.7063485322515</v>
      </c>
      <c r="AB82" s="69">
        <f t="shared" si="24"/>
        <v>-728.82991079444275</v>
      </c>
      <c r="AC82" s="69">
        <f t="shared" si="24"/>
        <v>-494.20019540349358</v>
      </c>
      <c r="AD82" s="69">
        <f t="shared" si="24"/>
        <v>-292.22628139208393</v>
      </c>
      <c r="AE82" s="69">
        <f t="shared" si="25"/>
        <v>-168.16008982920104</v>
      </c>
      <c r="AF82" s="69">
        <f t="shared" si="25"/>
        <v>-82.630897299007927</v>
      </c>
      <c r="AG82" s="69">
        <f t="shared" si="25"/>
        <v>-34.671114836417125</v>
      </c>
      <c r="AH82" s="69">
        <f t="shared" si="25"/>
        <v>-12.421866719858508</v>
      </c>
      <c r="AI82" s="69">
        <f t="shared" si="25"/>
        <v>0</v>
      </c>
      <c r="AJ82" s="69">
        <f t="shared" si="25"/>
        <v>0</v>
      </c>
      <c r="AK82" s="69">
        <f t="shared" si="25"/>
        <v>0</v>
      </c>
      <c r="AL82" s="69">
        <f t="shared" si="25"/>
        <v>0</v>
      </c>
      <c r="AM82" s="69">
        <f t="shared" si="25"/>
        <v>0</v>
      </c>
      <c r="AN82" s="69">
        <f t="shared" si="25"/>
        <v>0</v>
      </c>
      <c r="AO82" s="69">
        <f t="shared" si="26"/>
        <v>0</v>
      </c>
      <c r="AP82" s="69">
        <f t="shared" si="26"/>
        <v>0</v>
      </c>
      <c r="AQ82" s="69">
        <f t="shared" si="26"/>
        <v>0</v>
      </c>
      <c r="AR82" s="69">
        <f t="shared" si="26"/>
        <v>0</v>
      </c>
      <c r="AS82" s="69">
        <f t="shared" si="26"/>
        <v>0</v>
      </c>
      <c r="AT82" s="69">
        <f t="shared" si="26"/>
        <v>0</v>
      </c>
      <c r="AU82" s="69">
        <f t="shared" si="26"/>
        <v>0</v>
      </c>
      <c r="AV82" s="69">
        <f t="shared" si="26"/>
        <v>0</v>
      </c>
      <c r="AW82" s="69">
        <f t="shared" si="26"/>
        <v>0</v>
      </c>
      <c r="AX82" s="69">
        <f t="shared" si="26"/>
        <v>0</v>
      </c>
      <c r="AY82" s="69">
        <f t="shared" si="26"/>
        <v>0</v>
      </c>
      <c r="AZ82" s="69">
        <f t="shared" si="26"/>
        <v>0</v>
      </c>
      <c r="BA82" s="69">
        <f t="shared" si="26"/>
        <v>0</v>
      </c>
      <c r="BB82" s="69">
        <f t="shared" si="26"/>
        <v>0</v>
      </c>
      <c r="BC82" s="69">
        <f t="shared" si="26"/>
        <v>0</v>
      </c>
    </row>
    <row r="83" spans="1:55" x14ac:dyDescent="0.25">
      <c r="B83" s="7" t="s">
        <v>60</v>
      </c>
      <c r="C83" s="8">
        <v>15000</v>
      </c>
      <c r="D83" s="7" t="s">
        <v>26</v>
      </c>
      <c r="E83" s="7">
        <f>C83</f>
        <v>15000</v>
      </c>
      <c r="H83" s="1" t="str">
        <f t="shared" si="27"/>
        <v>CBR Tests</v>
      </c>
      <c r="I83" s="3">
        <f t="shared" si="22"/>
        <v>-15000.000000000004</v>
      </c>
      <c r="K83" s="1">
        <f t="shared" si="23"/>
        <v>0</v>
      </c>
      <c r="L83" s="1">
        <f t="shared" si="23"/>
        <v>0</v>
      </c>
      <c r="M83" s="1">
        <f t="shared" si="23"/>
        <v>0</v>
      </c>
      <c r="N83" s="1">
        <f t="shared" si="23"/>
        <v>0</v>
      </c>
      <c r="O83" s="1">
        <f t="shared" si="23"/>
        <v>0</v>
      </c>
      <c r="P83" s="1">
        <f t="shared" si="23"/>
        <v>-45.412566737977606</v>
      </c>
      <c r="Q83" s="1">
        <f t="shared" si="23"/>
        <v>-134.47698347370175</v>
      </c>
      <c r="R83" s="1">
        <f t="shared" si="23"/>
        <v>-332.28127625011967</v>
      </c>
      <c r="S83" s="1">
        <f t="shared" si="23"/>
        <v>-685.12324228454554</v>
      </c>
      <c r="T83" s="1">
        <f t="shared" si="23"/>
        <v>-1188.1484755964375</v>
      </c>
      <c r="U83" s="1">
        <f t="shared" si="24"/>
        <v>-1718.6543840437375</v>
      </c>
      <c r="V83" s="1">
        <f t="shared" si="24"/>
        <v>-2090.2310211862114</v>
      </c>
      <c r="W83" s="1">
        <f t="shared" si="24"/>
        <v>-2154.3779155838561</v>
      </c>
      <c r="X83" s="1">
        <f t="shared" si="24"/>
        <v>-1911.820758960486</v>
      </c>
      <c r="Y83" s="1">
        <f t="shared" si="24"/>
        <v>-1504.0696553711855</v>
      </c>
      <c r="Z83" s="1">
        <f t="shared" si="24"/>
        <v>-1097.2686919066766</v>
      </c>
      <c r="AA83" s="1">
        <f t="shared" si="24"/>
        <v>-778.2797613991886</v>
      </c>
      <c r="AB83" s="1">
        <f t="shared" si="24"/>
        <v>-546.62243309583209</v>
      </c>
      <c r="AC83" s="1">
        <f t="shared" si="24"/>
        <v>-370.65014655262019</v>
      </c>
      <c r="AD83" s="1">
        <f t="shared" si="24"/>
        <v>-219.16971104406298</v>
      </c>
      <c r="AE83" s="1">
        <f t="shared" si="25"/>
        <v>-126.12006737190077</v>
      </c>
      <c r="AF83" s="1">
        <f t="shared" si="25"/>
        <v>-61.973172974255938</v>
      </c>
      <c r="AG83" s="1">
        <f t="shared" si="25"/>
        <v>-26.003336127312842</v>
      </c>
      <c r="AH83" s="1">
        <f t="shared" si="25"/>
        <v>-9.3164000398938818</v>
      </c>
      <c r="AI83" s="1">
        <f t="shared" si="25"/>
        <v>0</v>
      </c>
      <c r="AJ83" s="1">
        <f t="shared" si="25"/>
        <v>0</v>
      </c>
      <c r="AK83" s="1">
        <f t="shared" si="25"/>
        <v>0</v>
      </c>
      <c r="AL83" s="1">
        <f t="shared" si="25"/>
        <v>0</v>
      </c>
      <c r="AM83" s="1">
        <f t="shared" si="25"/>
        <v>0</v>
      </c>
      <c r="AN83" s="1">
        <f t="shared" si="25"/>
        <v>0</v>
      </c>
      <c r="AO83" s="1">
        <f t="shared" si="26"/>
        <v>0</v>
      </c>
      <c r="AP83" s="1">
        <f t="shared" si="26"/>
        <v>0</v>
      </c>
      <c r="AQ83" s="1">
        <f t="shared" si="26"/>
        <v>0</v>
      </c>
      <c r="AR83" s="1">
        <f t="shared" si="26"/>
        <v>0</v>
      </c>
      <c r="AS83" s="1">
        <f t="shared" si="26"/>
        <v>0</v>
      </c>
      <c r="AT83" s="1">
        <f t="shared" si="26"/>
        <v>0</v>
      </c>
      <c r="AU83" s="1">
        <f t="shared" si="26"/>
        <v>0</v>
      </c>
      <c r="AV83" s="1">
        <f t="shared" si="26"/>
        <v>0</v>
      </c>
      <c r="AW83" s="1">
        <f t="shared" si="26"/>
        <v>0</v>
      </c>
      <c r="AX83" s="1">
        <f t="shared" si="26"/>
        <v>0</v>
      </c>
      <c r="AY83" s="1">
        <f t="shared" si="26"/>
        <v>0</v>
      </c>
      <c r="AZ83" s="1">
        <f t="shared" si="26"/>
        <v>0</v>
      </c>
      <c r="BA83" s="1">
        <f t="shared" si="26"/>
        <v>0</v>
      </c>
      <c r="BB83" s="1">
        <f t="shared" si="26"/>
        <v>0</v>
      </c>
      <c r="BC83" s="1">
        <f t="shared" si="26"/>
        <v>0</v>
      </c>
    </row>
    <row r="84" spans="1:55" x14ac:dyDescent="0.25">
      <c r="B84" s="7" t="s">
        <v>24</v>
      </c>
      <c r="C84" s="9">
        <v>0.01</v>
      </c>
      <c r="D84" s="7" t="s">
        <v>25</v>
      </c>
      <c r="E84" s="7">
        <f t="shared" ref="E84" si="29">C84*$E$69</f>
        <v>955000</v>
      </c>
      <c r="H84" s="69" t="str">
        <f t="shared" si="27"/>
        <v>Project Management</v>
      </c>
      <c r="I84" s="70">
        <f t="shared" si="22"/>
        <v>-955000.00000000012</v>
      </c>
      <c r="J84" s="69"/>
      <c r="K84" s="69">
        <f t="shared" si="23"/>
        <v>0</v>
      </c>
      <c r="L84" s="69">
        <f t="shared" si="23"/>
        <v>0</v>
      </c>
      <c r="M84" s="69">
        <f t="shared" si="23"/>
        <v>0</v>
      </c>
      <c r="N84" s="69">
        <f t="shared" si="23"/>
        <v>0</v>
      </c>
      <c r="O84" s="69">
        <f t="shared" si="23"/>
        <v>0</v>
      </c>
      <c r="P84" s="69">
        <f t="shared" si="23"/>
        <v>-2891.2667489845744</v>
      </c>
      <c r="Q84" s="69">
        <f t="shared" si="23"/>
        <v>-8561.7012811590121</v>
      </c>
      <c r="R84" s="69">
        <f t="shared" si="23"/>
        <v>-21155.241254590954</v>
      </c>
      <c r="S84" s="69">
        <f t="shared" si="23"/>
        <v>-43619.513092116067</v>
      </c>
      <c r="T84" s="69">
        <f t="shared" si="23"/>
        <v>-75645.452946306526</v>
      </c>
      <c r="U84" s="69">
        <f t="shared" si="24"/>
        <v>-109420.99578411796</v>
      </c>
      <c r="V84" s="69">
        <f t="shared" si="24"/>
        <v>-133078.04168218878</v>
      </c>
      <c r="W84" s="69">
        <f t="shared" si="24"/>
        <v>-137162.06062550549</v>
      </c>
      <c r="X84" s="69">
        <f t="shared" si="24"/>
        <v>-121719.25498715094</v>
      </c>
      <c r="Y84" s="69">
        <f t="shared" si="24"/>
        <v>-95759.101391965465</v>
      </c>
      <c r="Z84" s="69">
        <f t="shared" si="24"/>
        <v>-69859.440051391735</v>
      </c>
      <c r="AA84" s="69">
        <f t="shared" si="24"/>
        <v>-49550.478142415006</v>
      </c>
      <c r="AB84" s="69">
        <f t="shared" si="24"/>
        <v>-34801.628240434642</v>
      </c>
      <c r="AC84" s="69">
        <f t="shared" si="24"/>
        <v>-23598.059330516819</v>
      </c>
      <c r="AD84" s="69">
        <f t="shared" si="24"/>
        <v>-13953.804936472008</v>
      </c>
      <c r="AE84" s="69">
        <f t="shared" si="25"/>
        <v>-8029.6442893443491</v>
      </c>
      <c r="AF84" s="69">
        <f t="shared" si="25"/>
        <v>-3945.6253460276284</v>
      </c>
      <c r="AG84" s="69">
        <f t="shared" si="25"/>
        <v>-1655.5457334389178</v>
      </c>
      <c r="AH84" s="69">
        <f t="shared" si="25"/>
        <v>-593.14413587324373</v>
      </c>
      <c r="AI84" s="69">
        <f t="shared" si="25"/>
        <v>0</v>
      </c>
      <c r="AJ84" s="69">
        <f t="shared" si="25"/>
        <v>0</v>
      </c>
      <c r="AK84" s="69">
        <f t="shared" si="25"/>
        <v>0</v>
      </c>
      <c r="AL84" s="69">
        <f t="shared" si="25"/>
        <v>0</v>
      </c>
      <c r="AM84" s="69">
        <f t="shared" si="25"/>
        <v>0</v>
      </c>
      <c r="AN84" s="69">
        <f t="shared" si="25"/>
        <v>0</v>
      </c>
      <c r="AO84" s="69">
        <f t="shared" si="26"/>
        <v>0</v>
      </c>
      <c r="AP84" s="69">
        <f t="shared" si="26"/>
        <v>0</v>
      </c>
      <c r="AQ84" s="69">
        <f t="shared" si="26"/>
        <v>0</v>
      </c>
      <c r="AR84" s="69">
        <f t="shared" si="26"/>
        <v>0</v>
      </c>
      <c r="AS84" s="69">
        <f t="shared" si="26"/>
        <v>0</v>
      </c>
      <c r="AT84" s="69">
        <f t="shared" si="26"/>
        <v>0</v>
      </c>
      <c r="AU84" s="69">
        <f t="shared" si="26"/>
        <v>0</v>
      </c>
      <c r="AV84" s="69">
        <f t="shared" si="26"/>
        <v>0</v>
      </c>
      <c r="AW84" s="69">
        <f t="shared" si="26"/>
        <v>0</v>
      </c>
      <c r="AX84" s="69">
        <f t="shared" si="26"/>
        <v>0</v>
      </c>
      <c r="AY84" s="69">
        <f t="shared" si="26"/>
        <v>0</v>
      </c>
      <c r="AZ84" s="69">
        <f t="shared" si="26"/>
        <v>0</v>
      </c>
      <c r="BA84" s="69">
        <f t="shared" si="26"/>
        <v>0</v>
      </c>
      <c r="BB84" s="69">
        <f t="shared" si="26"/>
        <v>0</v>
      </c>
      <c r="BC84" s="69">
        <f t="shared" si="26"/>
        <v>0</v>
      </c>
    </row>
    <row r="85" spans="1:55" x14ac:dyDescent="0.25">
      <c r="B85" s="7"/>
      <c r="C85" s="7"/>
      <c r="D85" s="7"/>
      <c r="E85" s="7"/>
      <c r="H85" s="1">
        <f t="shared" si="27"/>
        <v>0</v>
      </c>
    </row>
    <row r="86" spans="1:55" x14ac:dyDescent="0.25">
      <c r="B86" s="10" t="s">
        <v>65</v>
      </c>
      <c r="C86" s="10"/>
      <c r="D86" s="10"/>
      <c r="E86" s="10">
        <f>SUM(E74:E85)</f>
        <v>3640250</v>
      </c>
      <c r="H86" s="10" t="s">
        <v>104</v>
      </c>
      <c r="I86" s="10">
        <f>SUM(I74:I85)</f>
        <v>-3640250.0000000005</v>
      </c>
      <c r="J86" s="10"/>
      <c r="K86" s="10">
        <f>SUM(K74:K85)</f>
        <v>0</v>
      </c>
      <c r="L86" s="10">
        <f t="shared" ref="L86:BC86" si="30">SUM(L74:L85)</f>
        <v>0</v>
      </c>
      <c r="M86" s="10">
        <f t="shared" si="30"/>
        <v>0</v>
      </c>
      <c r="N86" s="10">
        <f t="shared" si="30"/>
        <v>0</v>
      </c>
      <c r="O86" s="10">
        <f t="shared" si="30"/>
        <v>0</v>
      </c>
      <c r="P86" s="10">
        <f t="shared" si="30"/>
        <v>-11020.873071194866</v>
      </c>
      <c r="Q86" s="10">
        <f t="shared" si="30"/>
        <v>-32635.322606009526</v>
      </c>
      <c r="R86" s="10">
        <f t="shared" si="30"/>
        <v>-80639.127724633203</v>
      </c>
      <c r="S86" s="10">
        <f t="shared" si="30"/>
        <v>-166267.99218175447</v>
      </c>
      <c r="T86" s="10">
        <f t="shared" si="30"/>
        <v>-288343.83255266212</v>
      </c>
      <c r="U86" s="10">
        <f t="shared" si="30"/>
        <v>-417088.77476768108</v>
      </c>
      <c r="V86" s="10">
        <f t="shared" si="30"/>
        <v>-507264.23165820702</v>
      </c>
      <c r="W86" s="10">
        <f t="shared" si="30"/>
        <v>-522831.61381360888</v>
      </c>
      <c r="X86" s="10">
        <f t="shared" si="30"/>
        <v>-463967.03452039399</v>
      </c>
      <c r="Y86" s="10">
        <f t="shared" si="30"/>
        <v>-365012.6375309971</v>
      </c>
      <c r="Z86" s="10">
        <f t="shared" si="30"/>
        <v>-266288.82371421863</v>
      </c>
      <c r="AA86" s="10">
        <f t="shared" si="30"/>
        <v>-188875.52676222642</v>
      </c>
      <c r="AB86" s="10">
        <f t="shared" si="30"/>
        <v>-132656.15413847353</v>
      </c>
      <c r="AC86" s="10">
        <f t="shared" si="30"/>
        <v>-89950.61306587838</v>
      </c>
      <c r="AD86" s="10">
        <f t="shared" si="30"/>
        <v>-53188.836041876675</v>
      </c>
      <c r="AE86" s="10">
        <f t="shared" si="30"/>
        <v>-30607.238350037453</v>
      </c>
      <c r="AF86" s="10">
        <f t="shared" si="30"/>
        <v>-15039.856194635679</v>
      </c>
      <c r="AG86" s="10">
        <f t="shared" si="30"/>
        <v>-6310.5762891633722</v>
      </c>
      <c r="AH86" s="10">
        <f t="shared" si="30"/>
        <v>-2260.9350163482468</v>
      </c>
      <c r="AI86" s="10">
        <f t="shared" si="30"/>
        <v>0</v>
      </c>
      <c r="AJ86" s="10">
        <f t="shared" si="30"/>
        <v>0</v>
      </c>
      <c r="AK86" s="10">
        <f t="shared" si="30"/>
        <v>0</v>
      </c>
      <c r="AL86" s="10">
        <f t="shared" si="30"/>
        <v>0</v>
      </c>
      <c r="AM86" s="10">
        <f t="shared" si="30"/>
        <v>0</v>
      </c>
      <c r="AN86" s="10">
        <f t="shared" si="30"/>
        <v>0</v>
      </c>
      <c r="AO86" s="10">
        <f t="shared" si="30"/>
        <v>0</v>
      </c>
      <c r="AP86" s="10">
        <f t="shared" si="30"/>
        <v>0</v>
      </c>
      <c r="AQ86" s="10">
        <f t="shared" si="30"/>
        <v>0</v>
      </c>
      <c r="AR86" s="10">
        <f t="shared" si="30"/>
        <v>0</v>
      </c>
      <c r="AS86" s="10">
        <f t="shared" si="30"/>
        <v>0</v>
      </c>
      <c r="AT86" s="10">
        <f t="shared" si="30"/>
        <v>0</v>
      </c>
      <c r="AU86" s="10">
        <f t="shared" si="30"/>
        <v>0</v>
      </c>
      <c r="AV86" s="10">
        <f t="shared" si="30"/>
        <v>0</v>
      </c>
      <c r="AW86" s="10">
        <f t="shared" si="30"/>
        <v>0</v>
      </c>
      <c r="AX86" s="10">
        <f t="shared" si="30"/>
        <v>0</v>
      </c>
      <c r="AY86" s="10">
        <f t="shared" si="30"/>
        <v>0</v>
      </c>
      <c r="AZ86" s="10">
        <f t="shared" si="30"/>
        <v>0</v>
      </c>
      <c r="BA86" s="10">
        <f t="shared" si="30"/>
        <v>0</v>
      </c>
      <c r="BB86" s="10">
        <f t="shared" si="30"/>
        <v>0</v>
      </c>
      <c r="BC86" s="10">
        <f t="shared" si="30"/>
        <v>0</v>
      </c>
    </row>
    <row r="88" spans="1:55" ht="15.75" x14ac:dyDescent="0.25">
      <c r="B88" s="17" t="s">
        <v>63</v>
      </c>
      <c r="C88" s="17"/>
      <c r="D88" s="17"/>
      <c r="E88" s="17"/>
      <c r="F88" s="40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</row>
    <row r="90" spans="1:55" x14ac:dyDescent="0.25">
      <c r="B90" s="10" t="s">
        <v>105</v>
      </c>
      <c r="C90" s="10"/>
      <c r="D90" s="10"/>
      <c r="E90" s="10">
        <f ca="1">E16+E26+E44+E57+E69+E86</f>
        <v>112635900</v>
      </c>
      <c r="H90" s="10" t="str">
        <f>B90</f>
        <v>Total Construction Cost</v>
      </c>
      <c r="I90" s="10">
        <f t="shared" ref="I90:I94" ca="1" si="31">SUM(K90:BC90)</f>
        <v>-112635900.00000003</v>
      </c>
      <c r="J90" s="10"/>
      <c r="K90" s="10">
        <f ca="1">K86+K69+K57+K44+K26+K16</f>
        <v>-746650</v>
      </c>
      <c r="L90" s="10">
        <f t="shared" ref="L90:BC90" ca="1" si="32">L86+L69+L57+L44+L26+L16</f>
        <v>-728650</v>
      </c>
      <c r="M90" s="10">
        <f t="shared" ca="1" si="32"/>
        <v>-728650</v>
      </c>
      <c r="N90" s="10">
        <f t="shared" ca="1" si="32"/>
        <v>-739650</v>
      </c>
      <c r="O90" s="10">
        <f t="shared" ca="1" si="32"/>
        <v>-728650</v>
      </c>
      <c r="P90" s="10">
        <f t="shared" ca="1" si="32"/>
        <v>-5823922.7081719497</v>
      </c>
      <c r="Q90" s="10">
        <f t="shared" ca="1" si="32"/>
        <v>-873786.20485348522</v>
      </c>
      <c r="R90" s="10">
        <f t="shared" ca="1" si="32"/>
        <v>-2113692.9341211985</v>
      </c>
      <c r="S90" s="10">
        <f t="shared" ca="1" si="32"/>
        <v>-4357538.4908222249</v>
      </c>
      <c r="T90" s="10">
        <f t="shared" ca="1" si="32"/>
        <v>-8832923.7063974123</v>
      </c>
      <c r="U90" s="10">
        <f t="shared" ca="1" si="32"/>
        <v>-10930124.757168544</v>
      </c>
      <c r="V90" s="10">
        <f t="shared" ca="1" si="32"/>
        <v>-13293110.644580534</v>
      </c>
      <c r="W90" s="10">
        <f t="shared" ca="1" si="32"/>
        <v>-13719043.197468195</v>
      </c>
      <c r="X90" s="10">
        <f t="shared" ca="1" si="32"/>
        <v>-12158537.343495367</v>
      </c>
      <c r="Y90" s="10">
        <f t="shared" ca="1" si="32"/>
        <v>-9565505.3628847469</v>
      </c>
      <c r="Z90" s="10">
        <f t="shared" ca="1" si="32"/>
        <v>-6989515.655876724</v>
      </c>
      <c r="AA90" s="10">
        <f t="shared" ca="1" si="32"/>
        <v>-5949953.4006539294</v>
      </c>
      <c r="AB90" s="10">
        <f t="shared" ca="1" si="32"/>
        <v>-4476763.3699079808</v>
      </c>
      <c r="AC90" s="10">
        <f t="shared" ca="1" si="32"/>
        <v>-5715694.0094794054</v>
      </c>
      <c r="AD90" s="10">
        <f t="shared" ca="1" si="32"/>
        <v>-1394376.9019280619</v>
      </c>
      <c r="AE90" s="10">
        <f t="shared" ca="1" si="32"/>
        <v>-802641.65044149722</v>
      </c>
      <c r="AF90" s="10">
        <f t="shared" ca="1" si="32"/>
        <v>-655709.09755383455</v>
      </c>
      <c r="AG90" s="10">
        <f t="shared" ca="1" si="32"/>
        <v>-415964.31560122693</v>
      </c>
      <c r="AH90" s="10">
        <f t="shared" ca="1" si="32"/>
        <v>-894846.24859369919</v>
      </c>
      <c r="AI90" s="10">
        <f t="shared" ca="1" si="32"/>
        <v>0</v>
      </c>
      <c r="AJ90" s="10">
        <f t="shared" ca="1" si="32"/>
        <v>0</v>
      </c>
      <c r="AK90" s="10">
        <f t="shared" ca="1" si="32"/>
        <v>0</v>
      </c>
      <c r="AL90" s="10">
        <f t="shared" ca="1" si="32"/>
        <v>0</v>
      </c>
      <c r="AM90" s="10">
        <f t="shared" ca="1" si="32"/>
        <v>0</v>
      </c>
      <c r="AN90" s="10">
        <f t="shared" ca="1" si="32"/>
        <v>0</v>
      </c>
      <c r="AO90" s="10">
        <f t="shared" ca="1" si="32"/>
        <v>0</v>
      </c>
      <c r="AP90" s="10">
        <f t="shared" ca="1" si="32"/>
        <v>0</v>
      </c>
      <c r="AQ90" s="10">
        <f t="shared" ca="1" si="32"/>
        <v>0</v>
      </c>
      <c r="AR90" s="10">
        <f t="shared" ca="1" si="32"/>
        <v>0</v>
      </c>
      <c r="AS90" s="10">
        <f t="shared" ca="1" si="32"/>
        <v>0</v>
      </c>
      <c r="AT90" s="10">
        <f t="shared" ca="1" si="32"/>
        <v>0</v>
      </c>
      <c r="AU90" s="10">
        <f t="shared" ca="1" si="32"/>
        <v>0</v>
      </c>
      <c r="AV90" s="10">
        <f t="shared" ca="1" si="32"/>
        <v>0</v>
      </c>
      <c r="AW90" s="10">
        <f t="shared" ca="1" si="32"/>
        <v>0</v>
      </c>
      <c r="AX90" s="10">
        <f t="shared" ca="1" si="32"/>
        <v>0</v>
      </c>
      <c r="AY90" s="10">
        <f t="shared" ca="1" si="32"/>
        <v>0</v>
      </c>
      <c r="AZ90" s="10">
        <f t="shared" ca="1" si="32"/>
        <v>0</v>
      </c>
      <c r="BA90" s="10">
        <f t="shared" ca="1" si="32"/>
        <v>0</v>
      </c>
      <c r="BB90" s="10">
        <f t="shared" ca="1" si="32"/>
        <v>0</v>
      </c>
      <c r="BC90" s="10">
        <f t="shared" ca="1" si="32"/>
        <v>0</v>
      </c>
    </row>
    <row r="91" spans="1:55" s="14" customFormat="1" x14ac:dyDescent="0.25">
      <c r="A91" s="15"/>
      <c r="B91" s="16"/>
      <c r="C91" s="16"/>
      <c r="D91" s="16"/>
      <c r="E91" s="16"/>
      <c r="F91" s="39"/>
    </row>
    <row r="92" spans="1:55" x14ac:dyDescent="0.25">
      <c r="B92" s="7" t="s">
        <v>63</v>
      </c>
      <c r="C92" s="9">
        <v>7.4999999999999997E-2</v>
      </c>
      <c r="D92" s="7" t="s">
        <v>64</v>
      </c>
      <c r="E92" s="7">
        <f ca="1">E90*C92</f>
        <v>8447692.5</v>
      </c>
      <c r="H92" s="1" t="str">
        <f>B92</f>
        <v>Contingency</v>
      </c>
      <c r="I92" s="3">
        <f t="shared" ca="1" si="31"/>
        <v>-8447692.5000000019</v>
      </c>
      <c r="K92" s="1">
        <f ca="1">K90*$C$92</f>
        <v>-55998.75</v>
      </c>
      <c r="L92" s="1">
        <f t="shared" ref="L92:BC92" ca="1" si="33">L90*$C$92</f>
        <v>-54648.75</v>
      </c>
      <c r="M92" s="1">
        <f t="shared" ca="1" si="33"/>
        <v>-54648.75</v>
      </c>
      <c r="N92" s="1">
        <f t="shared" ca="1" si="33"/>
        <v>-55473.75</v>
      </c>
      <c r="O92" s="1">
        <f t="shared" ca="1" si="33"/>
        <v>-54648.75</v>
      </c>
      <c r="P92" s="1">
        <f t="shared" ca="1" si="33"/>
        <v>-436794.20311289624</v>
      </c>
      <c r="Q92" s="1">
        <f t="shared" ca="1" si="33"/>
        <v>-65533.96536401139</v>
      </c>
      <c r="R92" s="1">
        <f t="shared" ca="1" si="33"/>
        <v>-158526.97005908989</v>
      </c>
      <c r="S92" s="1">
        <f t="shared" ca="1" si="33"/>
        <v>-326815.38681166683</v>
      </c>
      <c r="T92" s="1">
        <f t="shared" ca="1" si="33"/>
        <v>-662469.27797980595</v>
      </c>
      <c r="U92" s="1">
        <f t="shared" ca="1" si="33"/>
        <v>-819759.35678764083</v>
      </c>
      <c r="V92" s="1">
        <f t="shared" ca="1" si="33"/>
        <v>-996983.29834353994</v>
      </c>
      <c r="W92" s="1">
        <f t="shared" ca="1" si="33"/>
        <v>-1028928.2398101146</v>
      </c>
      <c r="X92" s="1">
        <f t="shared" ca="1" si="33"/>
        <v>-911890.30076215253</v>
      </c>
      <c r="Y92" s="1">
        <f t="shared" ca="1" si="33"/>
        <v>-717412.90221635601</v>
      </c>
      <c r="Z92" s="1">
        <f t="shared" ca="1" si="33"/>
        <v>-524213.6741907543</v>
      </c>
      <c r="AA92" s="1">
        <f t="shared" ca="1" si="33"/>
        <v>-446246.50504904467</v>
      </c>
      <c r="AB92" s="1">
        <f t="shared" ca="1" si="33"/>
        <v>-335757.25274309854</v>
      </c>
      <c r="AC92" s="1">
        <f t="shared" ca="1" si="33"/>
        <v>-428677.0507109554</v>
      </c>
      <c r="AD92" s="1">
        <f t="shared" ca="1" si="33"/>
        <v>-104578.26764460464</v>
      </c>
      <c r="AE92" s="1">
        <f t="shared" ca="1" si="33"/>
        <v>-60198.123783112285</v>
      </c>
      <c r="AF92" s="1">
        <f t="shared" ca="1" si="33"/>
        <v>-49178.18231653759</v>
      </c>
      <c r="AG92" s="1">
        <f t="shared" ca="1" si="33"/>
        <v>-31197.323670092017</v>
      </c>
      <c r="AH92" s="1">
        <f t="shared" ca="1" si="33"/>
        <v>-67113.468644527442</v>
      </c>
      <c r="AI92" s="1">
        <f t="shared" ca="1" si="33"/>
        <v>0</v>
      </c>
      <c r="AJ92" s="1">
        <f t="shared" ca="1" si="33"/>
        <v>0</v>
      </c>
      <c r="AK92" s="1">
        <f t="shared" ca="1" si="33"/>
        <v>0</v>
      </c>
      <c r="AL92" s="1">
        <f t="shared" ca="1" si="33"/>
        <v>0</v>
      </c>
      <c r="AM92" s="1">
        <f t="shared" ca="1" si="33"/>
        <v>0</v>
      </c>
      <c r="AN92" s="1">
        <f t="shared" ca="1" si="33"/>
        <v>0</v>
      </c>
      <c r="AO92" s="1">
        <f t="shared" ca="1" si="33"/>
        <v>0</v>
      </c>
      <c r="AP92" s="1">
        <f t="shared" ca="1" si="33"/>
        <v>0</v>
      </c>
      <c r="AQ92" s="1">
        <f t="shared" ca="1" si="33"/>
        <v>0</v>
      </c>
      <c r="AR92" s="1">
        <f t="shared" ca="1" si="33"/>
        <v>0</v>
      </c>
      <c r="AS92" s="1">
        <f t="shared" ca="1" si="33"/>
        <v>0</v>
      </c>
      <c r="AT92" s="1">
        <f t="shared" ca="1" si="33"/>
        <v>0</v>
      </c>
      <c r="AU92" s="1">
        <f t="shared" ca="1" si="33"/>
        <v>0</v>
      </c>
      <c r="AV92" s="1">
        <f t="shared" ca="1" si="33"/>
        <v>0</v>
      </c>
      <c r="AW92" s="1">
        <f t="shared" ca="1" si="33"/>
        <v>0</v>
      </c>
      <c r="AX92" s="1">
        <f t="shared" ca="1" si="33"/>
        <v>0</v>
      </c>
      <c r="AY92" s="1">
        <f t="shared" ca="1" si="33"/>
        <v>0</v>
      </c>
      <c r="AZ92" s="1">
        <f t="shared" ca="1" si="33"/>
        <v>0</v>
      </c>
      <c r="BA92" s="1">
        <f t="shared" ca="1" si="33"/>
        <v>0</v>
      </c>
      <c r="BB92" s="1">
        <f t="shared" ca="1" si="33"/>
        <v>0</v>
      </c>
      <c r="BC92" s="1">
        <f t="shared" ca="1" si="33"/>
        <v>0</v>
      </c>
    </row>
    <row r="93" spans="1:55" x14ac:dyDescent="0.25">
      <c r="B93" s="7"/>
      <c r="C93" s="9"/>
      <c r="D93" s="7"/>
      <c r="E93" s="7"/>
      <c r="I93" s="3"/>
    </row>
    <row r="94" spans="1:55" x14ac:dyDescent="0.25">
      <c r="B94" s="10" t="s">
        <v>106</v>
      </c>
      <c r="C94" s="10"/>
      <c r="D94" s="10"/>
      <c r="E94" s="10">
        <f ca="1">E90+E92</f>
        <v>121083592.5</v>
      </c>
      <c r="H94" s="10" t="str">
        <f>B94</f>
        <v>Total Construction Cost + Contingency</v>
      </c>
      <c r="I94" s="10">
        <f t="shared" ca="1" si="31"/>
        <v>-121083592.50000004</v>
      </c>
      <c r="J94" s="10"/>
      <c r="K94" s="10">
        <f ca="1">K90+K92</f>
        <v>-802648.75</v>
      </c>
      <c r="L94" s="10">
        <f t="shared" ref="L94:BC94" ca="1" si="34">L90+L92</f>
        <v>-783298.75</v>
      </c>
      <c r="M94" s="10">
        <f t="shared" ca="1" si="34"/>
        <v>-783298.75</v>
      </c>
      <c r="N94" s="10">
        <f t="shared" ca="1" si="34"/>
        <v>-795123.75</v>
      </c>
      <c r="O94" s="10">
        <f t="shared" ca="1" si="34"/>
        <v>-783298.75</v>
      </c>
      <c r="P94" s="10">
        <f t="shared" ca="1" si="34"/>
        <v>-6260716.9112848463</v>
      </c>
      <c r="Q94" s="10">
        <f t="shared" ca="1" si="34"/>
        <v>-939320.17021749658</v>
      </c>
      <c r="R94" s="10">
        <f t="shared" ca="1" si="34"/>
        <v>-2272219.9041802883</v>
      </c>
      <c r="S94" s="10">
        <f t="shared" ca="1" si="34"/>
        <v>-4684353.877633892</v>
      </c>
      <c r="T94" s="10">
        <f t="shared" ca="1" si="34"/>
        <v>-9495392.9843772184</v>
      </c>
      <c r="U94" s="10">
        <f t="shared" ca="1" si="34"/>
        <v>-11749884.113956185</v>
      </c>
      <c r="V94" s="10">
        <f t="shared" ca="1" si="34"/>
        <v>-14290093.942924073</v>
      </c>
      <c r="W94" s="10">
        <f t="shared" ca="1" si="34"/>
        <v>-14747971.43727831</v>
      </c>
      <c r="X94" s="10">
        <f t="shared" ca="1" si="34"/>
        <v>-13070427.644257519</v>
      </c>
      <c r="Y94" s="10">
        <f t="shared" ca="1" si="34"/>
        <v>-10282918.265101103</v>
      </c>
      <c r="Z94" s="10">
        <f t="shared" ca="1" si="34"/>
        <v>-7513729.3300674781</v>
      </c>
      <c r="AA94" s="10">
        <f t="shared" ca="1" si="34"/>
        <v>-6396199.9057029737</v>
      </c>
      <c r="AB94" s="10">
        <f t="shared" ca="1" si="34"/>
        <v>-4812520.6226510797</v>
      </c>
      <c r="AC94" s="10">
        <f t="shared" ca="1" si="34"/>
        <v>-6144371.060190361</v>
      </c>
      <c r="AD94" s="10">
        <f t="shared" ca="1" si="34"/>
        <v>-1498955.1695726665</v>
      </c>
      <c r="AE94" s="10">
        <f t="shared" ca="1" si="34"/>
        <v>-862839.77422460949</v>
      </c>
      <c r="AF94" s="10">
        <f t="shared" ca="1" si="34"/>
        <v>-704887.27987037215</v>
      </c>
      <c r="AG94" s="10">
        <f t="shared" ca="1" si="34"/>
        <v>-447161.63927131897</v>
      </c>
      <c r="AH94" s="10">
        <f t="shared" ca="1" si="34"/>
        <v>-961959.71723822667</v>
      </c>
      <c r="AI94" s="10">
        <f t="shared" ca="1" si="34"/>
        <v>0</v>
      </c>
      <c r="AJ94" s="10">
        <f t="shared" ca="1" si="34"/>
        <v>0</v>
      </c>
      <c r="AK94" s="10">
        <f t="shared" ca="1" si="34"/>
        <v>0</v>
      </c>
      <c r="AL94" s="10">
        <f t="shared" ca="1" si="34"/>
        <v>0</v>
      </c>
      <c r="AM94" s="10">
        <f t="shared" ca="1" si="34"/>
        <v>0</v>
      </c>
      <c r="AN94" s="10">
        <f t="shared" ca="1" si="34"/>
        <v>0</v>
      </c>
      <c r="AO94" s="10">
        <f t="shared" ca="1" si="34"/>
        <v>0</v>
      </c>
      <c r="AP94" s="10">
        <f t="shared" ca="1" si="34"/>
        <v>0</v>
      </c>
      <c r="AQ94" s="10">
        <f t="shared" ca="1" si="34"/>
        <v>0</v>
      </c>
      <c r="AR94" s="10">
        <f t="shared" ca="1" si="34"/>
        <v>0</v>
      </c>
      <c r="AS94" s="10">
        <f t="shared" ca="1" si="34"/>
        <v>0</v>
      </c>
      <c r="AT94" s="10">
        <f t="shared" ca="1" si="34"/>
        <v>0</v>
      </c>
      <c r="AU94" s="10">
        <f t="shared" ca="1" si="34"/>
        <v>0</v>
      </c>
      <c r="AV94" s="10">
        <f t="shared" ca="1" si="34"/>
        <v>0</v>
      </c>
      <c r="AW94" s="10">
        <f t="shared" ca="1" si="34"/>
        <v>0</v>
      </c>
      <c r="AX94" s="10">
        <f t="shared" ca="1" si="34"/>
        <v>0</v>
      </c>
      <c r="AY94" s="10">
        <f t="shared" ca="1" si="34"/>
        <v>0</v>
      </c>
      <c r="AZ94" s="10">
        <f t="shared" ca="1" si="34"/>
        <v>0</v>
      </c>
      <c r="BA94" s="10">
        <f t="shared" ca="1" si="34"/>
        <v>0</v>
      </c>
      <c r="BB94" s="10">
        <f t="shared" ca="1" si="34"/>
        <v>0</v>
      </c>
      <c r="BC94" s="10">
        <f t="shared" ca="1" si="34"/>
        <v>0</v>
      </c>
    </row>
    <row r="95" spans="1:55" x14ac:dyDescent="0.25">
      <c r="BC95" s="1">
        <v>1</v>
      </c>
    </row>
    <row r="96" spans="1:55" s="21" customFormat="1" ht="19.5" thickBot="1" x14ac:dyDescent="0.35">
      <c r="B96" s="22" t="s">
        <v>107</v>
      </c>
      <c r="F96" s="37"/>
      <c r="R96" s="22"/>
    </row>
    <row r="98" spans="2:55" ht="15.75" x14ac:dyDescent="0.25">
      <c r="B98" s="17" t="s">
        <v>107</v>
      </c>
      <c r="C98" s="17"/>
      <c r="D98" s="17"/>
      <c r="E98" s="17"/>
      <c r="F98" s="40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  <c r="BB98" s="28"/>
      <c r="BC98" s="28"/>
    </row>
    <row r="100" spans="2:55" x14ac:dyDescent="0.25">
      <c r="B100" s="3" t="s">
        <v>110</v>
      </c>
      <c r="C100" s="48">
        <v>3</v>
      </c>
    </row>
    <row r="101" spans="2:55" x14ac:dyDescent="0.25">
      <c r="B101" s="49" t="s">
        <v>108</v>
      </c>
      <c r="C101" s="50"/>
      <c r="D101" s="50"/>
      <c r="E101" s="50"/>
      <c r="F101" s="51"/>
      <c r="G101" s="50"/>
      <c r="H101" s="50" t="s">
        <v>118</v>
      </c>
      <c r="I101" s="53">
        <f t="shared" ref="I101" si="35">SUM(K101:BC101)</f>
        <v>75400000</v>
      </c>
      <c r="J101" s="50"/>
      <c r="K101" s="52">
        <f>IF(AND(K5&gt;='Accom_Phase Schedule'!$C$53,K5&lt;'Accom_Phase Schedule'!$E$53),'Accom_Phase Schedule'!$F$53*(NORMDIST(DATEDIF('Accom_Phase Schedule'!$C$53,K5,"m")+1,$C$102,$C$103,1)-NORMSDIST(-$C$100))/(NORMSDIST($C$100)-NORMSDIST(-$C$100))-SUM($J$101:J101),0)</f>
        <v>0</v>
      </c>
      <c r="L101" s="52">
        <f>IF(AND(L5&gt;='Accom_Phase Schedule'!$C$53,L5&lt;'Accom_Phase Schedule'!$E$53),'Accom_Phase Schedule'!$F$53*(NORMDIST(DATEDIF('Accom_Phase Schedule'!$C$53,L5,"m")+1,$C$102,$C$103,1)-NORMSDIST(-$C$100))/(NORMSDIST($C$100)-NORMSDIST(-$C$100))-SUM($J$101:K101),0)</f>
        <v>0</v>
      </c>
      <c r="M101" s="52">
        <f>IF(AND(M5&gt;='Accom_Phase Schedule'!$C$53,M5&lt;'Accom_Phase Schedule'!$E$53),'Accom_Phase Schedule'!$F$53*(NORMDIST(DATEDIF('Accom_Phase Schedule'!$C$53,M5,"m")+1,$C$102,$C$103,1)-NORMSDIST(-$C$100))/(NORMSDIST($C$100)-NORMSDIST(-$C$100))-SUM($J$101:L101),0)</f>
        <v>0</v>
      </c>
      <c r="N101" s="52">
        <f>IF(AND(N5&gt;='Accom_Phase Schedule'!$C$53,N5&lt;'Accom_Phase Schedule'!$E$53),'Accom_Phase Schedule'!$F$53*(NORMDIST(DATEDIF('Accom_Phase Schedule'!$C$53,N5,"m")+1,$C$102,$C$103,1)-NORMSDIST(-$C$100))/(NORMSDIST($C$100)-NORMSDIST(-$C$100))-SUM($J$101:M101),0)</f>
        <v>0</v>
      </c>
      <c r="O101" s="52">
        <f>IF(AND(O5&gt;='Accom_Phase Schedule'!$C$53,O5&lt;'Accom_Phase Schedule'!$E$53),'Accom_Phase Schedule'!$F$53*(NORMDIST(DATEDIF('Accom_Phase Schedule'!$C$53,O5,"m")+1,$C$102,$C$103,1)-NORMSDIST(-$C$100))/(NORMSDIST($C$100)-NORMSDIST(-$C$100))-SUM($J$101:N101),0)</f>
        <v>0</v>
      </c>
      <c r="P101" s="52">
        <f>IF(AND(P5&gt;='Accom_Phase Schedule'!$C$53,P5&lt;'Accom_Phase Schedule'!$E$53),'Accom_Phase Schedule'!$F$53*(NORMDIST(DATEDIF('Accom_Phase Schedule'!$C$53,P5,"m")+1,$C$102,$C$103,1)-NORMSDIST(-$C$100))/(NORMSDIST($C$100)-NORMSDIST(-$C$100))-SUM($J$101:O101),0)</f>
        <v>280801.03766316152</v>
      </c>
      <c r="Q101" s="52">
        <f>IF(AND(Q5&gt;='Accom_Phase Schedule'!$C$53,Q5&lt;'Accom_Phase Schedule'!$E$53),'Accom_Phase Schedule'!$F$53*(NORMDIST(DATEDIF('Accom_Phase Schedule'!$C$53,Q5,"m")+1,$C$102,$C$103,1)-NORMSDIST(-$C$100))/(NORMSDIST($C$100)-NORMSDIST(-$C$100))-SUM($J$101:P101),0)</f>
        <v>831516.01447905577</v>
      </c>
      <c r="R101" s="52">
        <f>IF(AND(R5&gt;='Accom_Phase Schedule'!$C$53,R5&lt;'Accom_Phase Schedule'!$E$53),'Accom_Phase Schedule'!$F$53*(NORMDIST(DATEDIF('Accom_Phase Schedule'!$C$53,R5,"m")+1,$C$102,$C$103,1)-NORMSDIST(-$C$100))/(NORMSDIST($C$100)-NORMSDIST(-$C$100))-SUM($J$101:Q101),0)</f>
        <v>2054605.8914799062</v>
      </c>
      <c r="S101" s="52">
        <f>IF(AND(S5&gt;='Accom_Phase Schedule'!$C$53,S5&lt;'Accom_Phase Schedule'!$E$53),'Accom_Phase Schedule'!$F$53*(NORMDIST(DATEDIF('Accom_Phase Schedule'!$C$53,S5,"m")+1,$C$102,$C$103,1)-NORMSDIST(-$C$100))/(NORMSDIST($C$100)-NORMSDIST(-$C$100))-SUM($J$101:R101),0)</f>
        <v>4236345.3814594392</v>
      </c>
      <c r="T101" s="52">
        <f>IF(AND(T5&gt;='Accom_Phase Schedule'!$C$53,T5&lt;'Accom_Phase Schedule'!$E$53),'Accom_Phase Schedule'!$F$53*(NORMDIST(DATEDIF('Accom_Phase Schedule'!$C$53,T5,"m")+1,$C$102,$C$103,1)-NORMSDIST(-$C$100))/(NORMSDIST($C$100)-NORMSDIST(-$C$100))-SUM($J$101:S101),0)</f>
        <v>7289111.6671912968</v>
      </c>
      <c r="U101" s="52">
        <f>IF(AND(U5&gt;='Accom_Phase Schedule'!$C$53,U5&lt;'Accom_Phase Schedule'!$E$53),'Accom_Phase Schedule'!$F$53*(NORMDIST(DATEDIF('Accom_Phase Schedule'!$C$53,U5,"m")+1,$C$102,$C$103,1)-NORMSDIST(-$C$100))/(NORMSDIST($C$100)-NORMSDIST(-$C$100))-SUM($J$101:T101),0)</f>
        <v>10466225.646283219</v>
      </c>
      <c r="V101" s="52">
        <f>IF(AND(V5&gt;='Accom_Phase Schedule'!$C$53,V5&lt;'Accom_Phase Schedule'!$E$53),'Accom_Phase Schedule'!$F$53*(NORMDIST(DATEDIF('Accom_Phase Schedule'!$C$53,V5,"m")+1,$C$102,$C$103,1)-NORMSDIST(-$C$100))/(NORMSDIST($C$100)-NORMSDIST(-$C$100))-SUM($J$101:U101),0)</f>
        <v>12541394.361443922</v>
      </c>
      <c r="W101" s="52">
        <f>IF(AND(W5&gt;='Accom_Phase Schedule'!$C$53,W5&lt;'Accom_Phase Schedule'!$E$53),'Accom_Phase Schedule'!$F$53*(NORMDIST(DATEDIF('Accom_Phase Schedule'!$C$53,W5,"m")+1,$C$102,$C$103,1)-NORMSDIST(-$C$100))/(NORMSDIST($C$100)-NORMSDIST(-$C$100))-SUM($J$101:V101),0)</f>
        <v>12541394.361443922</v>
      </c>
      <c r="X101" s="52">
        <f>IF(AND(X5&gt;='Accom_Phase Schedule'!$C$53,X5&lt;'Accom_Phase Schedule'!$E$53),'Accom_Phase Schedule'!$F$53*(NORMDIST(DATEDIF('Accom_Phase Schedule'!$C$53,X5,"m")+1,$C$102,$C$103,1)-NORMSDIST(-$C$100))/(NORMSDIST($C$100)-NORMSDIST(-$C$100))-SUM($J$101:W101),0)</f>
        <v>10466225.646283217</v>
      </c>
      <c r="Y101" s="52">
        <f>IF(AND(Y5&gt;='Accom_Phase Schedule'!$C$53,Y5&lt;'Accom_Phase Schedule'!$E$53),'Accom_Phase Schedule'!$F$53*(NORMDIST(DATEDIF('Accom_Phase Schedule'!$C$53,Y5,"m")+1,$C$102,$C$103,1)-NORMSDIST(-$C$100))/(NORMSDIST($C$100)-NORMSDIST(-$C$100))-SUM($J$101:X101),0)</f>
        <v>7289111.6671912894</v>
      </c>
      <c r="Z101" s="52">
        <f>IF(AND(Z5&gt;='Accom_Phase Schedule'!$C$53,Z5&lt;'Accom_Phase Schedule'!$E$53),'Accom_Phase Schedule'!$F$53*(NORMDIST(DATEDIF('Accom_Phase Schedule'!$C$53,Z5,"m")+1,$C$102,$C$103,1)-NORMSDIST(-$C$100))/(NORMSDIST($C$100)-NORMSDIST(-$C$100))-SUM($J$101:Y101),0)</f>
        <v>4236345.3814594448</v>
      </c>
      <c r="AA101" s="52">
        <f>IF(AND(AA5&gt;='Accom_Phase Schedule'!$C$53,AA5&lt;'Accom_Phase Schedule'!$E$53),'Accom_Phase Schedule'!$F$53*(NORMDIST(DATEDIF('Accom_Phase Schedule'!$C$53,AA5,"m")+1,$C$102,$C$103,1)-NORMSDIST(-$C$100))/(NORMSDIST($C$100)-NORMSDIST(-$C$100))-SUM($J$101:Z101),0)</f>
        <v>2054605.8914799094</v>
      </c>
      <c r="AB101" s="52">
        <f>IF(AND(AB5&gt;='Accom_Phase Schedule'!$C$53,AB5&lt;'Accom_Phase Schedule'!$E$53),'Accom_Phase Schedule'!$F$53*(NORMDIST(DATEDIF('Accom_Phase Schedule'!$C$53,AB5,"m")+1,$C$102,$C$103,1)-NORMSDIST(-$C$100))/(NORMSDIST($C$100)-NORMSDIST(-$C$100))-SUM($J$101:AA101),0)</f>
        <v>831516.014479056</v>
      </c>
      <c r="AC101" s="52">
        <f>IF(AND(AC5&gt;='Accom_Phase Schedule'!$C$53,AC5&lt;'Accom_Phase Schedule'!$E$53),'Accom_Phase Schedule'!$F$53*(NORMDIST(DATEDIF('Accom_Phase Schedule'!$C$53,AC5,"m")+1,$C$102,$C$103,1)-NORMSDIST(-$C$100))/(NORMSDIST($C$100)-NORMSDIST(-$C$100))-SUM($J$101:AB101),0)</f>
        <v>280801.03766316175</v>
      </c>
      <c r="AD101" s="52">
        <f>IF(AND(AD5&gt;='Accom_Phase Schedule'!$C$53,AD5&lt;'Accom_Phase Schedule'!$E$53),'Accom_Phase Schedule'!$F$53*(NORMDIST(DATEDIF('Accom_Phase Schedule'!$C$53,AD5,"m")+1,$C$102,$C$103,1)-NORMSDIST(-$C$100))/(NORMSDIST($C$100)-NORMSDIST(-$C$100))-SUM($J$101:AC101),0)</f>
        <v>0</v>
      </c>
      <c r="AE101" s="52">
        <f>IF(AND(AE5&gt;='Accom_Phase Schedule'!$C$53,AE5&lt;'Accom_Phase Schedule'!$E$53),'Accom_Phase Schedule'!$F$53*(NORMDIST(DATEDIF('Accom_Phase Schedule'!$C$53,AE5,"m")+1,$C$102,$C$103,1)-NORMSDIST(-$C$100))/(NORMSDIST($C$100)-NORMSDIST(-$C$100))-SUM($J$101:AD101),0)</f>
        <v>0</v>
      </c>
      <c r="AF101" s="52">
        <f>IF(AND(AF5&gt;='Accom_Phase Schedule'!$C$53,AF5&lt;'Accom_Phase Schedule'!$E$53),'Accom_Phase Schedule'!$F$53*(NORMDIST(DATEDIF('Accom_Phase Schedule'!$C$53,AF5,"m")+1,$C$102,$C$103,1)-NORMSDIST(-$C$100))/(NORMSDIST($C$100)-NORMSDIST(-$C$100))-SUM($J$101:AE101),0)</f>
        <v>0</v>
      </c>
      <c r="AG101" s="52">
        <f>IF(AND(AG5&gt;='Accom_Phase Schedule'!$C$53,AG5&lt;'Accom_Phase Schedule'!$E$53),'Accom_Phase Schedule'!$F$53*(NORMDIST(DATEDIF('Accom_Phase Schedule'!$C$53,AG5,"m")+1,$C$102,$C$103,1)-NORMSDIST(-$C$100))/(NORMSDIST($C$100)-NORMSDIST(-$C$100))-SUM($J$101:AF101),0)</f>
        <v>0</v>
      </c>
      <c r="AH101" s="52">
        <f>IF(AND(AH5&gt;='Accom_Phase Schedule'!$C$53,AH5&lt;'Accom_Phase Schedule'!$E$53),'Accom_Phase Schedule'!$F$53*(NORMDIST(DATEDIF('Accom_Phase Schedule'!$C$53,AH5,"m")+1,$C$102,$C$103,1)-NORMSDIST(-$C$100))/(NORMSDIST($C$100)-NORMSDIST(-$C$100))-SUM($J$101:AG101),0)</f>
        <v>0</v>
      </c>
      <c r="AI101" s="52">
        <f>IF(AND(AI5&gt;='Accom_Phase Schedule'!$C$53,AI5&lt;'Accom_Phase Schedule'!$E$53),'Accom_Phase Schedule'!$F$53*(NORMDIST(DATEDIF('Accom_Phase Schedule'!$C$53,AI5,"m")+1,$C$102,$C$103,1)-NORMSDIST(-$C$100))/(NORMSDIST($C$100)-NORMSDIST(-$C$100))-SUM($J$101:AH101),0)</f>
        <v>0</v>
      </c>
      <c r="AJ101" s="52">
        <f>IF(AND(AJ5&gt;='Accom_Phase Schedule'!$C$53,AJ5&lt;'Accom_Phase Schedule'!$E$53),'Accom_Phase Schedule'!$F$53*(NORMDIST(DATEDIF('Accom_Phase Schedule'!$C$53,AJ5,"m")+1,$C$102,$C$103,1)-NORMSDIST(-$C$100))/(NORMSDIST($C$100)-NORMSDIST(-$C$100))-SUM($J$101:AI101),0)</f>
        <v>0</v>
      </c>
      <c r="AK101" s="52">
        <f>IF(AND(AK5&gt;='Accom_Phase Schedule'!$C$53,AK5&lt;'Accom_Phase Schedule'!$E$53),'Accom_Phase Schedule'!$F$53*(NORMDIST(DATEDIF('Accom_Phase Schedule'!$C$53,AK5,"m")+1,$C$102,$C$103,1)-NORMSDIST(-$C$100))/(NORMSDIST($C$100)-NORMSDIST(-$C$100))-SUM($J$101:AJ101),0)</f>
        <v>0</v>
      </c>
      <c r="AL101" s="52">
        <f>IF(AND(AL5&gt;='Accom_Phase Schedule'!$C$53,AL5&lt;'Accom_Phase Schedule'!$E$53),'Accom_Phase Schedule'!$F$53*(NORMDIST(DATEDIF('Accom_Phase Schedule'!$C$53,AL5,"m")+1,$C$102,$C$103,1)-NORMSDIST(-$C$100))/(NORMSDIST($C$100)-NORMSDIST(-$C$100))-SUM($J$101:AK101),0)</f>
        <v>0</v>
      </c>
      <c r="AM101" s="52">
        <f>IF(AND(AM5&gt;='Accom_Phase Schedule'!$C$53,AM5&lt;'Accom_Phase Schedule'!$E$53),'Accom_Phase Schedule'!$F$53*(NORMDIST(DATEDIF('Accom_Phase Schedule'!$C$53,AM5,"m")+1,$C$102,$C$103,1)-NORMSDIST(-$C$100))/(NORMSDIST($C$100)-NORMSDIST(-$C$100))-SUM($J$101:AL101),0)</f>
        <v>0</v>
      </c>
      <c r="AN101" s="52">
        <f>IF(AND(AN5&gt;='Accom_Phase Schedule'!$C$53,AN5&lt;'Accom_Phase Schedule'!$E$53),'Accom_Phase Schedule'!$F$53*(NORMDIST(DATEDIF('Accom_Phase Schedule'!$C$53,AN5,"m")+1,$C$102,$C$103,1)-NORMSDIST(-$C$100))/(NORMSDIST($C$100)-NORMSDIST(-$C$100))-SUM($J$101:AM101),0)</f>
        <v>0</v>
      </c>
      <c r="AO101" s="52">
        <f>IF(AND(AO5&gt;='Accom_Phase Schedule'!$C$53,AO5&lt;'Accom_Phase Schedule'!$E$53),'Accom_Phase Schedule'!$F$53*(NORMDIST(DATEDIF('Accom_Phase Schedule'!$C$53,AO5,"m")+1,$C$102,$C$103,1)-NORMSDIST(-$C$100))/(NORMSDIST($C$100)-NORMSDIST(-$C$100))-SUM($J$101:AN101),0)</f>
        <v>0</v>
      </c>
      <c r="AP101" s="52">
        <f>IF(AND(AP5&gt;='Accom_Phase Schedule'!$C$53,AP5&lt;'Accom_Phase Schedule'!$E$53),'Accom_Phase Schedule'!$F$53*(NORMDIST(DATEDIF('Accom_Phase Schedule'!$C$53,AP5,"m")+1,$C$102,$C$103,1)-NORMSDIST(-$C$100))/(NORMSDIST($C$100)-NORMSDIST(-$C$100))-SUM($J$101:AO101),0)</f>
        <v>0</v>
      </c>
      <c r="AQ101" s="52">
        <f>IF(AND(AQ5&gt;='Accom_Phase Schedule'!$C$53,AQ5&lt;'Accom_Phase Schedule'!$E$53),'Accom_Phase Schedule'!$F$53*(NORMDIST(DATEDIF('Accom_Phase Schedule'!$C$53,AQ5,"m")+1,$C$102,$C$103,1)-NORMSDIST(-$C$100))/(NORMSDIST($C$100)-NORMSDIST(-$C$100))-SUM($J$101:AP101),0)</f>
        <v>0</v>
      </c>
      <c r="AR101" s="52">
        <f>IF(AND(AR5&gt;='Accom_Phase Schedule'!$C$53,AR5&lt;'Accom_Phase Schedule'!$E$53),'Accom_Phase Schedule'!$F$53*(NORMDIST(DATEDIF('Accom_Phase Schedule'!$C$53,AR5,"m")+1,$C$102,$C$103,1)-NORMSDIST(-$C$100))/(NORMSDIST($C$100)-NORMSDIST(-$C$100))-SUM($J$101:AQ101),0)</f>
        <v>0</v>
      </c>
      <c r="AS101" s="52">
        <f>IF(AND(AS5&gt;='Accom_Phase Schedule'!$C$53,AS5&lt;'Accom_Phase Schedule'!$E$53),'Accom_Phase Schedule'!$F$53*(NORMDIST(DATEDIF('Accom_Phase Schedule'!$C$53,AS5,"m")+1,$C$102,$C$103,1)-NORMSDIST(-$C$100))/(NORMSDIST($C$100)-NORMSDIST(-$C$100))-SUM($J$101:AR101),0)</f>
        <v>0</v>
      </c>
      <c r="AT101" s="52">
        <f>IF(AND(AT5&gt;='Accom_Phase Schedule'!$C$53,AT5&lt;'Accom_Phase Schedule'!$E$53),'Accom_Phase Schedule'!$F$53*(NORMDIST(DATEDIF('Accom_Phase Schedule'!$C$53,AT5,"m")+1,$C$102,$C$103,1)-NORMSDIST(-$C$100))/(NORMSDIST($C$100)-NORMSDIST(-$C$100))-SUM($J$101:AS101),0)</f>
        <v>0</v>
      </c>
      <c r="AU101" s="52">
        <f>IF(AND(AU5&gt;='Accom_Phase Schedule'!$C$53,AU5&lt;'Accom_Phase Schedule'!$E$53),'Accom_Phase Schedule'!$F$53*(NORMDIST(DATEDIF('Accom_Phase Schedule'!$C$53,AU5,"m")+1,$C$102,$C$103,1)-NORMSDIST(-$C$100))/(NORMSDIST($C$100)-NORMSDIST(-$C$100))-SUM($J$101:AT101),0)</f>
        <v>0</v>
      </c>
      <c r="AV101" s="52">
        <f>IF(AND(AV5&gt;='Accom_Phase Schedule'!$C$53,AV5&lt;'Accom_Phase Schedule'!$E$53),'Accom_Phase Schedule'!$F$53*(NORMDIST(DATEDIF('Accom_Phase Schedule'!$C$53,AV5,"m")+1,$C$102,$C$103,1)-NORMSDIST(-$C$100))/(NORMSDIST($C$100)-NORMSDIST(-$C$100))-SUM($J$101:AU101),0)</f>
        <v>0</v>
      </c>
      <c r="AW101" s="52">
        <f>IF(AND(AW5&gt;='Accom_Phase Schedule'!$C$53,AW5&lt;'Accom_Phase Schedule'!$E$53),'Accom_Phase Schedule'!$F$53*(NORMDIST(DATEDIF('Accom_Phase Schedule'!$C$53,AW5,"m")+1,$C$102,$C$103,1)-NORMSDIST(-$C$100))/(NORMSDIST($C$100)-NORMSDIST(-$C$100))-SUM($J$101:AV101),0)</f>
        <v>0</v>
      </c>
      <c r="AX101" s="52">
        <f>IF(AND(AX5&gt;='Accom_Phase Schedule'!$C$53,AX5&lt;'Accom_Phase Schedule'!$E$53),'Accom_Phase Schedule'!$F$53*(NORMDIST(DATEDIF('Accom_Phase Schedule'!$C$53,AX5,"m")+1,$C$102,$C$103,1)-NORMSDIST(-$C$100))/(NORMSDIST($C$100)-NORMSDIST(-$C$100))-SUM($J$101:AW101),0)</f>
        <v>0</v>
      </c>
      <c r="AY101" s="52">
        <f>IF(AND(AY5&gt;='Accom_Phase Schedule'!$C$53,AY5&lt;'Accom_Phase Schedule'!$E$53),'Accom_Phase Schedule'!$F$53*(NORMDIST(DATEDIF('Accom_Phase Schedule'!$C$53,AY5,"m")+1,$C$102,$C$103,1)-NORMSDIST(-$C$100))/(NORMSDIST($C$100)-NORMSDIST(-$C$100))-SUM($J$101:AX101),0)</f>
        <v>0</v>
      </c>
      <c r="AZ101" s="52">
        <f>IF(AND(AZ5&gt;='Accom_Phase Schedule'!$C$53,AZ5&lt;'Accom_Phase Schedule'!$E$53),'Accom_Phase Schedule'!$F$53*(NORMDIST(DATEDIF('Accom_Phase Schedule'!$C$53,AZ5,"m")+1,$C$102,$C$103,1)-NORMSDIST(-$C$100))/(NORMSDIST($C$100)-NORMSDIST(-$C$100))-SUM($J$101:AY101),0)</f>
        <v>0</v>
      </c>
      <c r="BA101" s="52">
        <f>IF(AND(BA5&gt;='Accom_Phase Schedule'!$C$53,BA5&lt;'Accom_Phase Schedule'!$E$53),'Accom_Phase Schedule'!$F$53*(NORMDIST(DATEDIF('Accom_Phase Schedule'!$C$53,BA5,"m")+1,$C$102,$C$103,1)-NORMSDIST(-$C$100))/(NORMSDIST($C$100)-NORMSDIST(-$C$100))-SUM($J$101:AZ101),0)</f>
        <v>0</v>
      </c>
      <c r="BB101" s="52">
        <f>IF(AND(BB5&gt;='Accom_Phase Schedule'!$C$53,BB5&lt;'Accom_Phase Schedule'!$E$53),'Accom_Phase Schedule'!$F$53*(NORMDIST(DATEDIF('Accom_Phase Schedule'!$C$53,BB5,"m")+1,$C$102,$C$103,1)-NORMSDIST(-$C$100))/(NORMSDIST($C$100)-NORMSDIST(-$C$100))-SUM($J$101:BA101),0)</f>
        <v>0</v>
      </c>
      <c r="BC101" s="52">
        <f>IF(AND(BC5&gt;='Accom_Phase Schedule'!$C$53,BC5&lt;'Accom_Phase Schedule'!$E$53),'Accom_Phase Schedule'!$F$53*(NORMDIST(DATEDIF('Accom_Phase Schedule'!$C$53,BC5,"m")+1,$C$102,$C$103,1)-NORMSDIST(-$C$100))/(NORMSDIST($C$100)-NORMSDIST(-$C$100))-SUM($J$101:BB101),0)</f>
        <v>0</v>
      </c>
    </row>
    <row r="102" spans="2:55" x14ac:dyDescent="0.25">
      <c r="B102" s="1" t="s">
        <v>111</v>
      </c>
      <c r="C102" s="42">
        <f>'Accom_Phase Schedule'!D53/2</f>
        <v>7</v>
      </c>
      <c r="I102" s="44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</row>
    <row r="103" spans="2:55" x14ac:dyDescent="0.25">
      <c r="B103" s="1" t="s">
        <v>112</v>
      </c>
      <c r="C103" s="42">
        <f>C102/$C$100</f>
        <v>2.3333333333333335</v>
      </c>
      <c r="I103" s="3"/>
    </row>
    <row r="104" spans="2:55" x14ac:dyDescent="0.25">
      <c r="B104" s="49" t="s">
        <v>109</v>
      </c>
      <c r="C104" s="50"/>
      <c r="D104" s="50"/>
      <c r="E104" s="50"/>
      <c r="F104" s="51"/>
      <c r="G104" s="50"/>
      <c r="H104" s="50" t="s">
        <v>119</v>
      </c>
      <c r="I104" s="53">
        <f>SUM(K104:BC104)</f>
        <v>17350000</v>
      </c>
      <c r="J104" s="50"/>
      <c r="K104" s="52">
        <f>IF(AND(K5&gt;='Accom_Phase Schedule'!$C$54,K5&lt;'Accom_Phase Schedule'!$E$54),'Accom_Phase Schedule'!$F$54*(NORMDIST(DATEDIF('Accom_Phase Schedule'!$C$54,K5,"m")+1,$C$105,$C$106,1)-NORMSDIST(-$C$100))/(NORMSDIST($C$100)-NORMSDIST(-$C$100))-SUM($J$104:J104),0)</f>
        <v>0</v>
      </c>
      <c r="L104" s="52">
        <f>IF(AND(L5&gt;='Accom_Phase Schedule'!$C$54,L5&lt;'Accom_Phase Schedule'!$E$54),'Accom_Phase Schedule'!$F$54*(NORMDIST(DATEDIF('Accom_Phase Schedule'!$C$54,L5,"m")+1,$C$105,$C$106,1)-NORMSDIST(-$C$100))/(NORMSDIST($C$100)-NORMSDIST(-$C$100))-SUM($J$104:K104),0)</f>
        <v>0</v>
      </c>
      <c r="M104" s="52">
        <f>IF(AND(M5&gt;='Accom_Phase Schedule'!$C$54,M5&lt;'Accom_Phase Schedule'!$E$54),'Accom_Phase Schedule'!$F$54*(NORMDIST(DATEDIF('Accom_Phase Schedule'!$C$54,M5,"m")+1,$C$105,$C$106,1)-NORMSDIST(-$C$100))/(NORMSDIST($C$100)-NORMSDIST(-$C$100))-SUM($J$104:L104),0)</f>
        <v>0</v>
      </c>
      <c r="N104" s="52">
        <f>IF(AND(N5&gt;='Accom_Phase Schedule'!$C$54,N5&lt;'Accom_Phase Schedule'!$E$54),'Accom_Phase Schedule'!$F$54*(NORMDIST(DATEDIF('Accom_Phase Schedule'!$C$54,N5,"m")+1,$C$105,$C$106,1)-NORMSDIST(-$C$100))/(NORMSDIST($C$100)-NORMSDIST(-$C$100))-SUM($J$104:M104),0)</f>
        <v>0</v>
      </c>
      <c r="O104" s="52">
        <f>IF(AND(O5&gt;='Accom_Phase Schedule'!$C$54,O5&lt;'Accom_Phase Schedule'!$E$54),'Accom_Phase Schedule'!$F$54*(NORMDIST(DATEDIF('Accom_Phase Schedule'!$C$54,O5,"m")+1,$C$105,$C$106,1)-NORMSDIST(-$C$100))/(NORMSDIST($C$100)-NORMSDIST(-$C$100))-SUM($J$104:N104),0)</f>
        <v>0</v>
      </c>
      <c r="P104" s="52">
        <f>IF(AND(P5&gt;='Accom_Phase Schedule'!$C$54,P5&lt;'Accom_Phase Schedule'!$E$54),'Accom_Phase Schedule'!$F$54*(NORMDIST(DATEDIF('Accom_Phase Schedule'!$C$54,P5,"m")+1,$C$105,$C$106,1)-NORMSDIST(-$C$100))/(NORMSDIST($C$100)-NORMSDIST(-$C$100))-SUM($J$104:O104),0)</f>
        <v>0</v>
      </c>
      <c r="Q104" s="52">
        <f>IF(AND(Q5&gt;='Accom_Phase Schedule'!$C$54,Q5&lt;'Accom_Phase Schedule'!$E$54),'Accom_Phase Schedule'!$F$54*(NORMDIST(DATEDIF('Accom_Phase Schedule'!$C$54,Q5,"m")+1,$C$105,$C$106,1)-NORMSDIST(-$C$100))/(NORMSDIST($C$100)-NORMSDIST(-$C$100))-SUM($J$104:P104),0)</f>
        <v>0</v>
      </c>
      <c r="R104" s="52">
        <f>IF(AND(R5&gt;='Accom_Phase Schedule'!$C$54,R5&lt;'Accom_Phase Schedule'!$E$54),'Accom_Phase Schedule'!$F$54*(NORMDIST(DATEDIF('Accom_Phase Schedule'!$C$54,R5,"m")+1,$C$105,$C$106,1)-NORMSDIST(-$C$100))/(NORMSDIST($C$100)-NORMSDIST(-$C$100))-SUM($J$104:Q104),0)</f>
        <v>0</v>
      </c>
      <c r="S104" s="52">
        <f>IF(AND(S5&gt;='Accom_Phase Schedule'!$C$54,S5&lt;'Accom_Phase Schedule'!$E$54),'Accom_Phase Schedule'!$F$54*(NORMDIST(DATEDIF('Accom_Phase Schedule'!$C$54,S5,"m")+1,$C$105,$C$106,1)-NORMSDIST(-$C$100))/(NORMSDIST($C$100)-NORMSDIST(-$C$100))-SUM($J$104:R104),0)</f>
        <v>0</v>
      </c>
      <c r="T104" s="52">
        <f>IF(AND(T5&gt;='Accom_Phase Schedule'!$C$54,T5&lt;'Accom_Phase Schedule'!$E$54),'Accom_Phase Schedule'!$F$54*(NORMDIST(DATEDIF('Accom_Phase Schedule'!$C$54,T5,"m")+1,$C$105,$C$106,1)-NORMSDIST(-$C$100))/(NORMSDIST($C$100)-NORMSDIST(-$C$100))-SUM($J$104:S104),0)</f>
        <v>57606.406913341358</v>
      </c>
      <c r="U104" s="52">
        <f>IF(AND(U5&gt;='Accom_Phase Schedule'!$C$54,U5&lt;'Accom_Phase Schedule'!$E$54),'Accom_Phase Schedule'!$F$54*(NORMDIST(DATEDIF('Accom_Phase Schedule'!$C$54,U5,"m")+1,$C$105,$C$106,1)-NORMSDIST(-$C$100))/(NORMSDIST($C$100)-NORMSDIST(-$C$100))-SUM($J$104:T104),0)</f>
        <v>160787.29505388916</v>
      </c>
      <c r="V104" s="52">
        <f>IF(AND(V5&gt;='Accom_Phase Schedule'!$C$54,V5&lt;'Accom_Phase Schedule'!$E$54),'Accom_Phase Schedule'!$F$54*(NORMDIST(DATEDIF('Accom_Phase Schedule'!$C$54,V5,"m")+1,$C$105,$C$106,1)-NORMSDIST(-$C$100))/(NORMSDIST($C$100)-NORMSDIST(-$C$100))-SUM($J$104:U104),0)</f>
        <v>383200.78622414777</v>
      </c>
      <c r="W104" s="52">
        <f>IF(AND(W5&gt;='Accom_Phase Schedule'!$C$54,W5&lt;'Accom_Phase Schedule'!$E$54),'Accom_Phase Schedule'!$F$54*(NORMDIST(DATEDIF('Accom_Phase Schedule'!$C$54,W5,"m")+1,$C$105,$C$106,1)-NORMSDIST(-$C$100))/(NORMSDIST($C$100)-NORMSDIST(-$C$100))-SUM($J$104:V104),0)</f>
        <v>779842.41658291942</v>
      </c>
      <c r="X104" s="52">
        <f>IF(AND(X5&gt;='Accom_Phase Schedule'!$C$54,X5&lt;'Accom_Phase Schedule'!$E$54),'Accom_Phase Schedule'!$F$54*(NORMDIST(DATEDIF('Accom_Phase Schedule'!$C$54,X5,"m")+1,$C$105,$C$106,1)-NORMSDIST(-$C$100))/(NORMSDIST($C$100)-NORMSDIST(-$C$100))-SUM($J$104:W104),0)</f>
        <v>1355199.3799557879</v>
      </c>
      <c r="Y104" s="52">
        <f>IF(AND(Y5&gt;='Accom_Phase Schedule'!$C$54,Y5&lt;'Accom_Phase Schedule'!$E$54),'Accom_Phase Schedule'!$F$54*(NORMDIST(DATEDIF('Accom_Phase Schedule'!$C$54,Y5,"m")+1,$C$105,$C$106,1)-NORMSDIST(-$C$100))/(NORMSDIST($C$100)-NORMSDIST(-$C$100))-SUM($J$104:X104),0)</f>
        <v>2011052.3685205397</v>
      </c>
      <c r="Z104" s="52">
        <f>IF(AND(Z5&gt;='Accom_Phase Schedule'!$C$54,Z5&lt;'Accom_Phase Schedule'!$E$54),'Accom_Phase Schedule'!$F$54*(NORMDIST(DATEDIF('Accom_Phase Schedule'!$C$54,Z5,"m")+1,$C$105,$C$106,1)-NORMSDIST(-$C$100))/(NORMSDIST($C$100)-NORMSDIST(-$C$100))-SUM($J$104:Y104),0)</f>
        <v>2548432.6968301712</v>
      </c>
      <c r="AA104" s="52">
        <f>IF(AND(AA5&gt;='Accom_Phase Schedule'!$C$54,AA5&lt;'Accom_Phase Schedule'!$E$54),'Accom_Phase Schedule'!$F$54*(NORMDIST(DATEDIF('Accom_Phase Schedule'!$C$54,AA5,"m")+1,$C$105,$C$106,1)-NORMSDIST(-$C$100))/(NORMSDIST($C$100)-NORMSDIST(-$C$100))-SUM($J$104:Z104),0)</f>
        <v>2757757.299838406</v>
      </c>
      <c r="AB104" s="52">
        <f>IF(AND(AB5&gt;='Accom_Phase Schedule'!$C$54,AB5&lt;'Accom_Phase Schedule'!$E$54),'Accom_Phase Schedule'!$F$54*(NORMDIST(DATEDIF('Accom_Phase Schedule'!$C$54,AB5,"m")+1,$C$105,$C$106,1)-NORMSDIST(-$C$100))/(NORMSDIST($C$100)-NORMSDIST(-$C$100))-SUM($J$104:AA104),0)</f>
        <v>2548432.6968301721</v>
      </c>
      <c r="AC104" s="52">
        <f>IF(AND(AC5&gt;='Accom_Phase Schedule'!$C$54,AC5&lt;'Accom_Phase Schedule'!$E$54),'Accom_Phase Schedule'!$F$54*(NORMDIST(DATEDIF('Accom_Phase Schedule'!$C$54,AC5,"m")+1,$C$105,$C$106,1)-NORMSDIST(-$C$100))/(NORMSDIST($C$100)-NORMSDIST(-$C$100))-SUM($J$104:AB104),0)</f>
        <v>2011052.3685205393</v>
      </c>
      <c r="AD104" s="52">
        <f>IF(AND(AD5&gt;='Accom_Phase Schedule'!$C$54,AD5&lt;'Accom_Phase Schedule'!$E$54),'Accom_Phase Schedule'!$F$54*(NORMDIST(DATEDIF('Accom_Phase Schedule'!$C$54,AD5,"m")+1,$C$105,$C$106,1)-NORMSDIST(-$C$100))/(NORMSDIST($C$100)-NORMSDIST(-$C$100))-SUM($J$104:AC104),0)</f>
        <v>1355199.3799557891</v>
      </c>
      <c r="AE104" s="52">
        <f>IF(AND(AE5&gt;='Accom_Phase Schedule'!$C$54,AE5&lt;'Accom_Phase Schedule'!$E$54),'Accom_Phase Schedule'!$F$54*(NORMDIST(DATEDIF('Accom_Phase Schedule'!$C$54,AE5,"m")+1,$C$105,$C$106,1)-NORMSDIST(-$C$100))/(NORMSDIST($C$100)-NORMSDIST(-$C$100))-SUM($J$104:AD104),0)</f>
        <v>779842.41658291966</v>
      </c>
      <c r="AF104" s="52">
        <f>IF(AND(AF5&gt;='Accom_Phase Schedule'!$C$54,AF5&lt;'Accom_Phase Schedule'!$E$54),'Accom_Phase Schedule'!$F$54*(NORMDIST(DATEDIF('Accom_Phase Schedule'!$C$54,AF5,"m")+1,$C$105,$C$106,1)-NORMSDIST(-$C$100))/(NORMSDIST($C$100)-NORMSDIST(-$C$100))-SUM($J$104:AE104),0)</f>
        <v>383200.78622414917</v>
      </c>
      <c r="AG104" s="52">
        <f>IF(AND(AG5&gt;='Accom_Phase Schedule'!$C$54,AG5&lt;'Accom_Phase Schedule'!$E$54),'Accom_Phase Schedule'!$F$54*(NORMDIST(DATEDIF('Accom_Phase Schedule'!$C$54,AG5,"m")+1,$C$105,$C$106,1)-NORMSDIST(-$C$100))/(NORMSDIST($C$100)-NORMSDIST(-$C$100))-SUM($J$104:AF104),0)</f>
        <v>160787.29505388439</v>
      </c>
      <c r="AH104" s="52">
        <f>IF(AND(AH5&gt;='Accom_Phase Schedule'!$C$54,AH5&lt;'Accom_Phase Schedule'!$E$54),'Accom_Phase Schedule'!$F$54*(NORMDIST(DATEDIF('Accom_Phase Schedule'!$C$54,AH5,"m")+1,$C$105,$C$106,1)-NORMSDIST(-$C$100))/(NORMSDIST($C$100)-NORMSDIST(-$C$100))-SUM($J$104:AG104),0)</f>
        <v>57606.406913343817</v>
      </c>
      <c r="AI104" s="52">
        <f>IF(AND(AI5&gt;='Accom_Phase Schedule'!$C$54,AI5&lt;'Accom_Phase Schedule'!$E$54),'Accom_Phase Schedule'!$F$54*(NORMDIST(DATEDIF('Accom_Phase Schedule'!$C$54,AI5,"m")+1,$C$105,$C$106,1)-NORMSDIST(-$C$100))/(NORMSDIST($C$100)-NORMSDIST(-$C$100))-SUM($J$104:AH104),0)</f>
        <v>0</v>
      </c>
      <c r="AJ104" s="52">
        <f>IF(AND(AJ5&gt;='Accom_Phase Schedule'!$C$54,AJ5&lt;'Accom_Phase Schedule'!$E$54),'Accom_Phase Schedule'!$F$54*(NORMDIST(DATEDIF('Accom_Phase Schedule'!$C$54,AJ5,"m")+1,$C$105,$C$106,1)-NORMSDIST(-$C$100))/(NORMSDIST($C$100)-NORMSDIST(-$C$100))-SUM($J$104:AI104),0)</f>
        <v>0</v>
      </c>
      <c r="AK104" s="52">
        <f>IF(AND(AK5&gt;='Accom_Phase Schedule'!$C$54,AK5&lt;'Accom_Phase Schedule'!$E$54),'Accom_Phase Schedule'!$F$54*(NORMDIST(DATEDIF('Accom_Phase Schedule'!$C$54,AK5,"m")+1,$C$105,$C$106,1)-NORMSDIST(-$C$100))/(NORMSDIST($C$100)-NORMSDIST(-$C$100))-SUM($J$104:AJ104),0)</f>
        <v>0</v>
      </c>
      <c r="AL104" s="52">
        <f>IF(AND(AL5&gt;='Accom_Phase Schedule'!$C$54,AL5&lt;'Accom_Phase Schedule'!$E$54),'Accom_Phase Schedule'!$F$54*(NORMDIST(DATEDIF('Accom_Phase Schedule'!$C$54,AL5,"m")+1,$C$105,$C$106,1)-NORMSDIST(-$C$100))/(NORMSDIST($C$100)-NORMSDIST(-$C$100))-SUM($J$104:AK104),0)</f>
        <v>0</v>
      </c>
      <c r="AM104" s="52">
        <f>IF(AND(AM5&gt;='Accom_Phase Schedule'!$C$54,AM5&lt;'Accom_Phase Schedule'!$E$54),'Accom_Phase Schedule'!$F$54*(NORMDIST(DATEDIF('Accom_Phase Schedule'!$C$54,AM5,"m")+1,$C$105,$C$106,1)-NORMSDIST(-$C$100))/(NORMSDIST($C$100)-NORMSDIST(-$C$100))-SUM($J$104:AL104),0)</f>
        <v>0</v>
      </c>
      <c r="AN104" s="52">
        <f>IF(AND(AN5&gt;='Accom_Phase Schedule'!$C$54,AN5&lt;'Accom_Phase Schedule'!$E$54),'Accom_Phase Schedule'!$F$54*(NORMDIST(DATEDIF('Accom_Phase Schedule'!$C$54,AN5,"m")+1,$C$105,$C$106,1)-NORMSDIST(-$C$100))/(NORMSDIST($C$100)-NORMSDIST(-$C$100))-SUM($J$104:AM104),0)</f>
        <v>0</v>
      </c>
      <c r="AO104" s="52">
        <f>IF(AND(AO5&gt;='Accom_Phase Schedule'!$C$54,AO5&lt;'Accom_Phase Schedule'!$E$54),'Accom_Phase Schedule'!$F$54*(NORMDIST(DATEDIF('Accom_Phase Schedule'!$C$54,AO5,"m")+1,$C$105,$C$106,1)-NORMSDIST(-$C$100))/(NORMSDIST($C$100)-NORMSDIST(-$C$100))-SUM($J$104:AN104),0)</f>
        <v>0</v>
      </c>
      <c r="AP104" s="52">
        <f>IF(AND(AP5&gt;='Accom_Phase Schedule'!$C$54,AP5&lt;'Accom_Phase Schedule'!$E$54),'Accom_Phase Schedule'!$F$54*(NORMDIST(DATEDIF('Accom_Phase Schedule'!$C$54,AP5,"m")+1,$C$105,$C$106,1)-NORMSDIST(-$C$100))/(NORMSDIST($C$100)-NORMSDIST(-$C$100))-SUM($J$104:AO104),0)</f>
        <v>0</v>
      </c>
      <c r="AQ104" s="52">
        <f>IF(AND(AQ5&gt;='Accom_Phase Schedule'!$C$54,AQ5&lt;'Accom_Phase Schedule'!$E$54),'Accom_Phase Schedule'!$F$54*(NORMDIST(DATEDIF('Accom_Phase Schedule'!$C$54,AQ5,"m")+1,$C$105,$C$106,1)-NORMSDIST(-$C$100))/(NORMSDIST($C$100)-NORMSDIST(-$C$100))-SUM($J$104:AP104),0)</f>
        <v>0</v>
      </c>
      <c r="AR104" s="52">
        <f>IF(AND(AR5&gt;='Accom_Phase Schedule'!$C$54,AR5&lt;'Accom_Phase Schedule'!$E$54),'Accom_Phase Schedule'!$F$54*(NORMDIST(DATEDIF('Accom_Phase Schedule'!$C$54,AR5,"m")+1,$C$105,$C$106,1)-NORMSDIST(-$C$100))/(NORMSDIST($C$100)-NORMSDIST(-$C$100))-SUM($J$104:AQ104),0)</f>
        <v>0</v>
      </c>
      <c r="AS104" s="52">
        <f>IF(AND(AS5&gt;='Accom_Phase Schedule'!$C$54,AS5&lt;'Accom_Phase Schedule'!$E$54),'Accom_Phase Schedule'!$F$54*(NORMDIST(DATEDIF('Accom_Phase Schedule'!$C$54,AS5,"m")+1,$C$105,$C$106,1)-NORMSDIST(-$C$100))/(NORMSDIST($C$100)-NORMSDIST(-$C$100))-SUM($J$104:AR104),0)</f>
        <v>0</v>
      </c>
      <c r="AT104" s="52">
        <f>IF(AND(AT5&gt;='Accom_Phase Schedule'!$C$54,AT5&lt;'Accom_Phase Schedule'!$E$54),'Accom_Phase Schedule'!$F$54*(NORMDIST(DATEDIF('Accom_Phase Schedule'!$C$54,AT5,"m")+1,$C$105,$C$106,1)-NORMSDIST(-$C$100))/(NORMSDIST($C$100)-NORMSDIST(-$C$100))-SUM($J$104:AS104),0)</f>
        <v>0</v>
      </c>
      <c r="AU104" s="52">
        <f>IF(AND(AU5&gt;='Accom_Phase Schedule'!$C$54,AU5&lt;'Accom_Phase Schedule'!$E$54),'Accom_Phase Schedule'!$F$54*(NORMDIST(DATEDIF('Accom_Phase Schedule'!$C$54,AU5,"m")+1,$C$105,$C$106,1)-NORMSDIST(-$C$100))/(NORMSDIST($C$100)-NORMSDIST(-$C$100))-SUM($J$104:AT104),0)</f>
        <v>0</v>
      </c>
      <c r="AV104" s="52">
        <f>IF(AND(AV5&gt;='Accom_Phase Schedule'!$C$54,AV5&lt;'Accom_Phase Schedule'!$E$54),'Accom_Phase Schedule'!$F$54*(NORMDIST(DATEDIF('Accom_Phase Schedule'!$C$54,AV5,"m")+1,$C$105,$C$106,1)-NORMSDIST(-$C$100))/(NORMSDIST($C$100)-NORMSDIST(-$C$100))-SUM($J$104:AU104),0)</f>
        <v>0</v>
      </c>
      <c r="AW104" s="52">
        <f>IF(AND(AW5&gt;='Accom_Phase Schedule'!$C$54,AW5&lt;'Accom_Phase Schedule'!$E$54),'Accom_Phase Schedule'!$F$54*(NORMDIST(DATEDIF('Accom_Phase Schedule'!$C$54,AW5,"m")+1,$C$105,$C$106,1)-NORMSDIST(-$C$100))/(NORMSDIST($C$100)-NORMSDIST(-$C$100))-SUM($J$104:AV104),0)</f>
        <v>0</v>
      </c>
      <c r="AX104" s="52">
        <f>IF(AND(AX5&gt;='Accom_Phase Schedule'!$C$54,AX5&lt;'Accom_Phase Schedule'!$E$54),'Accom_Phase Schedule'!$F$54*(NORMDIST(DATEDIF('Accom_Phase Schedule'!$C$54,AX5,"m")+1,$C$105,$C$106,1)-NORMSDIST(-$C$100))/(NORMSDIST($C$100)-NORMSDIST(-$C$100))-SUM($J$104:AW104),0)</f>
        <v>0</v>
      </c>
      <c r="AY104" s="52">
        <f>IF(AND(AY5&gt;='Accom_Phase Schedule'!$C$54,AY5&lt;'Accom_Phase Schedule'!$E$54),'Accom_Phase Schedule'!$F$54*(NORMDIST(DATEDIF('Accom_Phase Schedule'!$C$54,AY5,"m")+1,$C$105,$C$106,1)-NORMSDIST(-$C$100))/(NORMSDIST($C$100)-NORMSDIST(-$C$100))-SUM($J$104:AX104),0)</f>
        <v>0</v>
      </c>
      <c r="AZ104" s="52">
        <f>IF(AND(AZ5&gt;='Accom_Phase Schedule'!$C$54,AZ5&lt;'Accom_Phase Schedule'!$E$54),'Accom_Phase Schedule'!$F$54*(NORMDIST(DATEDIF('Accom_Phase Schedule'!$C$54,AZ5,"m")+1,$C$105,$C$106,1)-NORMSDIST(-$C$100))/(NORMSDIST($C$100)-NORMSDIST(-$C$100))-SUM($J$104:AY104),0)</f>
        <v>0</v>
      </c>
      <c r="BA104" s="52">
        <f>IF(AND(BA5&gt;='Accom_Phase Schedule'!$C$54,BA5&lt;'Accom_Phase Schedule'!$E$54),'Accom_Phase Schedule'!$F$54*(NORMDIST(DATEDIF('Accom_Phase Schedule'!$C$54,BA5,"m")+1,$C$105,$C$106,1)-NORMSDIST(-$C$100))/(NORMSDIST($C$100)-NORMSDIST(-$C$100))-SUM($J$104:AZ104),0)</f>
        <v>0</v>
      </c>
      <c r="BB104" s="52">
        <f>IF(AND(BB5&gt;='Accom_Phase Schedule'!$C$54,BB5&lt;'Accom_Phase Schedule'!$E$54),'Accom_Phase Schedule'!$F$54*(NORMDIST(DATEDIF('Accom_Phase Schedule'!$C$54,BB5,"m")+1,$C$105,$C$106,1)-NORMSDIST(-$C$100))/(NORMSDIST($C$100)-NORMSDIST(-$C$100))-SUM($J$104:BA104),0)</f>
        <v>0</v>
      </c>
      <c r="BC104" s="52">
        <f>IF(AND(BC5&gt;='Accom_Phase Schedule'!$C$54,BC5&lt;'Accom_Phase Schedule'!$E$54),'Accom_Phase Schedule'!$F$54*(NORMDIST(DATEDIF('Accom_Phase Schedule'!$C$54,BC5,"m")+1,$C$105,$C$106,1)-NORMSDIST(-$C$100))/(NORMSDIST($C$100)-NORMSDIST(-$C$100))-SUM($J$104:BB104),0)</f>
        <v>0</v>
      </c>
    </row>
    <row r="105" spans="2:55" x14ac:dyDescent="0.25">
      <c r="B105" s="1" t="s">
        <v>111</v>
      </c>
      <c r="C105" s="42">
        <f>'Accom_Phase Schedule'!D54/2</f>
        <v>7.5</v>
      </c>
      <c r="I105" s="54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  <c r="AM105" s="46"/>
      <c r="AN105" s="46"/>
      <c r="AO105" s="46"/>
      <c r="AP105" s="46"/>
      <c r="AQ105" s="46"/>
      <c r="AR105" s="46"/>
      <c r="AS105" s="46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</row>
    <row r="106" spans="2:55" x14ac:dyDescent="0.25">
      <c r="B106" s="1" t="s">
        <v>112</v>
      </c>
      <c r="C106" s="42">
        <f>C105/$C$100</f>
        <v>2.5</v>
      </c>
      <c r="I106" s="54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46"/>
      <c r="AM106" s="46"/>
      <c r="AN106" s="46"/>
      <c r="AO106" s="46"/>
      <c r="AP106" s="46"/>
      <c r="AQ106" s="46"/>
      <c r="AR106" s="46"/>
      <c r="AS106" s="46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</row>
    <row r="107" spans="2:55" x14ac:dyDescent="0.25">
      <c r="B107" s="49" t="s">
        <v>113</v>
      </c>
      <c r="C107" s="50"/>
      <c r="D107" s="50"/>
      <c r="E107" s="50"/>
      <c r="F107" s="51"/>
      <c r="G107" s="50"/>
      <c r="H107" s="50" t="s">
        <v>120</v>
      </c>
      <c r="I107" s="53">
        <f>SUM(K107:BC107)</f>
        <v>0</v>
      </c>
      <c r="J107" s="50"/>
      <c r="K107" s="52">
        <f>IF(AND(K5&gt;='Accom_Phase Schedule'!$C$55,K5&lt;'Accom_Phase Schedule'!$E$55),'Accom_Phase Schedule'!$F$55*(NORMDIST(DATEDIF('Accom_Phase Schedule'!$C$55,K5,"m")+1,$C$108,$C$109,1)-NORMSDIST(-$C$100))/(NORMSDIST($C$100)-NORMSDIST(-$C$100))-SUM($J$107:J107),0)</f>
        <v>0</v>
      </c>
      <c r="L107" s="52">
        <f>IF(AND(L5&gt;='Accom_Phase Schedule'!$C$55,L5&lt;'Accom_Phase Schedule'!$E$55),'Accom_Phase Schedule'!$F$55*(NORMDIST(DATEDIF('Accom_Phase Schedule'!$C$55,L5,"m")+1,$C$108,$C$109,1)-NORMSDIST(-$C$100))/(NORMSDIST($C$100)-NORMSDIST(-$C$100))-SUM($J$107:K107),0)</f>
        <v>0</v>
      </c>
      <c r="M107" s="52">
        <f>IF(AND(M5&gt;='Accom_Phase Schedule'!$C$55,M5&lt;'Accom_Phase Schedule'!$E$55),'Accom_Phase Schedule'!$F$55*(NORMDIST(DATEDIF('Accom_Phase Schedule'!$C$55,M5,"m")+1,$C$108,$C$109,1)-NORMSDIST(-$C$100))/(NORMSDIST($C$100)-NORMSDIST(-$C$100))-SUM($J$107:L107),0)</f>
        <v>0</v>
      </c>
      <c r="N107" s="52">
        <f>IF(AND(N5&gt;='Accom_Phase Schedule'!$C$55,N5&lt;'Accom_Phase Schedule'!$E$55),'Accom_Phase Schedule'!$F$55*(NORMDIST(DATEDIF('Accom_Phase Schedule'!$C$55,N5,"m")+1,$C$108,$C$109,1)-NORMSDIST(-$C$100))/(NORMSDIST($C$100)-NORMSDIST(-$C$100))-SUM($J$107:M107),0)</f>
        <v>0</v>
      </c>
      <c r="O107" s="52">
        <f>IF(AND(O5&gt;='Accom_Phase Schedule'!$C$55,O5&lt;'Accom_Phase Schedule'!$E$55),'Accom_Phase Schedule'!$F$55*(NORMDIST(DATEDIF('Accom_Phase Schedule'!$C$55,O5,"m")+1,$C$108,$C$109,1)-NORMSDIST(-$C$100))/(NORMSDIST($C$100)-NORMSDIST(-$C$100))-SUM($J$107:N107),0)</f>
        <v>0</v>
      </c>
      <c r="P107" s="52">
        <f>IF(AND(P5&gt;='Accom_Phase Schedule'!$C$55,P5&lt;'Accom_Phase Schedule'!$E$55),'Accom_Phase Schedule'!$F$55*(NORMDIST(DATEDIF('Accom_Phase Schedule'!$C$55,P5,"m")+1,$C$108,$C$109,1)-NORMSDIST(-$C$100))/(NORMSDIST($C$100)-NORMSDIST(-$C$100))-SUM($J$107:O107),0)</f>
        <v>0</v>
      </c>
      <c r="Q107" s="52">
        <f>IF(AND(Q5&gt;='Accom_Phase Schedule'!$C$55,Q5&lt;'Accom_Phase Schedule'!$E$55),'Accom_Phase Schedule'!$F$55*(NORMDIST(DATEDIF('Accom_Phase Schedule'!$C$55,Q5,"m")+1,$C$108,$C$109,1)-NORMSDIST(-$C$100))/(NORMSDIST($C$100)-NORMSDIST(-$C$100))-SUM($J$107:P107),0)</f>
        <v>0</v>
      </c>
      <c r="R107" s="52">
        <f>IF(AND(R5&gt;='Accom_Phase Schedule'!$C$55,R5&lt;'Accom_Phase Schedule'!$E$55),'Accom_Phase Schedule'!$F$55*(NORMDIST(DATEDIF('Accom_Phase Schedule'!$C$55,R5,"m")+1,$C$108,$C$109,1)-NORMSDIST(-$C$100))/(NORMSDIST($C$100)-NORMSDIST(-$C$100))-SUM($J$107:Q107),0)</f>
        <v>0</v>
      </c>
      <c r="S107" s="52">
        <f>IF(AND(S5&gt;='Accom_Phase Schedule'!$C$55,S5&lt;'Accom_Phase Schedule'!$E$55),'Accom_Phase Schedule'!$F$55*(NORMDIST(DATEDIF('Accom_Phase Schedule'!$C$55,S5,"m")+1,$C$108,$C$109,1)-NORMSDIST(-$C$100))/(NORMSDIST($C$100)-NORMSDIST(-$C$100))-SUM($J$107:R107),0)</f>
        <v>0</v>
      </c>
      <c r="T107" s="52">
        <f>IF(AND(T5&gt;='Accom_Phase Schedule'!$C$55,T5&lt;'Accom_Phase Schedule'!$E$55),'Accom_Phase Schedule'!$F$55*(NORMDIST(DATEDIF('Accom_Phase Schedule'!$C$55,T5,"m")+1,$C$108,$C$109,1)-NORMSDIST(-$C$100))/(NORMSDIST($C$100)-NORMSDIST(-$C$100))-SUM($J$107:S107),0)</f>
        <v>0</v>
      </c>
      <c r="U107" s="52">
        <f>IF(AND(U5&gt;='Accom_Phase Schedule'!$C$55,U5&lt;'Accom_Phase Schedule'!$E$55),'Accom_Phase Schedule'!$F$55*(NORMDIST(DATEDIF('Accom_Phase Schedule'!$C$55,U5,"m")+1,$C$108,$C$109,1)-NORMSDIST(-$C$100))/(NORMSDIST($C$100)-NORMSDIST(-$C$100))-SUM($J$107:T107),0)</f>
        <v>0</v>
      </c>
      <c r="V107" s="52">
        <f>IF(AND(V5&gt;='Accom_Phase Schedule'!$C$55,V5&lt;'Accom_Phase Schedule'!$E$55),'Accom_Phase Schedule'!$F$55*(NORMDIST(DATEDIF('Accom_Phase Schedule'!$C$55,V5,"m")+1,$C$108,$C$109,1)-NORMSDIST(-$C$100))/(NORMSDIST($C$100)-NORMSDIST(-$C$100))-SUM($J$107:U107),0)</f>
        <v>0</v>
      </c>
      <c r="W107" s="52">
        <f>IF(AND(W5&gt;='Accom_Phase Schedule'!$C$55,W5&lt;'Accom_Phase Schedule'!$E$55),'Accom_Phase Schedule'!$F$55*(NORMDIST(DATEDIF('Accom_Phase Schedule'!$C$55,W5,"m")+1,$C$108,$C$109,1)-NORMSDIST(-$C$100))/(NORMSDIST($C$100)-NORMSDIST(-$C$100))-SUM($J$107:V107),0)</f>
        <v>0</v>
      </c>
      <c r="X107" s="52">
        <f>IF(AND(X5&gt;='Accom_Phase Schedule'!$C$55,X5&lt;'Accom_Phase Schedule'!$E$55),'Accom_Phase Schedule'!$F$55*(NORMDIST(DATEDIF('Accom_Phase Schedule'!$C$55,X5,"m")+1,$C$108,$C$109,1)-NORMSDIST(-$C$100))/(NORMSDIST($C$100)-NORMSDIST(-$C$100))-SUM($J$107:W107),0)</f>
        <v>0</v>
      </c>
      <c r="Y107" s="52">
        <f>IF(AND(Y5&gt;='Accom_Phase Schedule'!$C$55,Y5&lt;'Accom_Phase Schedule'!$E$55),'Accom_Phase Schedule'!$F$55*(NORMDIST(DATEDIF('Accom_Phase Schedule'!$C$55,Y5,"m")+1,$C$108,$C$109,1)-NORMSDIST(-$C$100))/(NORMSDIST($C$100)-NORMSDIST(-$C$100))-SUM($J$107:X107),0)</f>
        <v>0</v>
      </c>
      <c r="Z107" s="52">
        <f>IF(AND(Z5&gt;='Accom_Phase Schedule'!$C$55,Z5&lt;'Accom_Phase Schedule'!$E$55),'Accom_Phase Schedule'!$F$55*(NORMDIST(DATEDIF('Accom_Phase Schedule'!$C$55,Z5,"m")+1,$C$108,$C$109,1)-NORMSDIST(-$C$100))/(NORMSDIST($C$100)-NORMSDIST(-$C$100))-SUM($J$107:Y107),0)</f>
        <v>0</v>
      </c>
      <c r="AA107" s="52">
        <f>IF(AND(AA5&gt;='Accom_Phase Schedule'!$C$55,AA5&lt;'Accom_Phase Schedule'!$E$55),'Accom_Phase Schedule'!$F$55*(NORMDIST(DATEDIF('Accom_Phase Schedule'!$C$55,AA5,"m")+1,$C$108,$C$109,1)-NORMSDIST(-$C$100))/(NORMSDIST($C$100)-NORMSDIST(-$C$100))-SUM($J$107:Z107),0)</f>
        <v>0</v>
      </c>
      <c r="AB107" s="52">
        <f>IF(AND(AB5&gt;='Accom_Phase Schedule'!$C$55,AB5&lt;'Accom_Phase Schedule'!$E$55),'Accom_Phase Schedule'!$F$55*(NORMDIST(DATEDIF('Accom_Phase Schedule'!$C$55,AB5,"m")+1,$C$108,$C$109,1)-NORMSDIST(-$C$100))/(NORMSDIST($C$100)-NORMSDIST(-$C$100))-SUM($J$107:AA107),0)</f>
        <v>0</v>
      </c>
      <c r="AC107" s="52">
        <f>IF(AND(AC5&gt;='Accom_Phase Schedule'!$C$55,AC5&lt;'Accom_Phase Schedule'!$E$55),'Accom_Phase Schedule'!$F$55*(NORMDIST(DATEDIF('Accom_Phase Schedule'!$C$55,AC5,"m")+1,$C$108,$C$109,1)-NORMSDIST(-$C$100))/(NORMSDIST($C$100)-NORMSDIST(-$C$100))-SUM($J$107:AB107),0)</f>
        <v>0</v>
      </c>
      <c r="AD107" s="52">
        <f>IF(AND(AD5&gt;='Accom_Phase Schedule'!$C$55,AD5&lt;'Accom_Phase Schedule'!$E$55),'Accom_Phase Schedule'!$F$55*(NORMDIST(DATEDIF('Accom_Phase Schedule'!$C$55,AD5,"m")+1,$C$108,$C$109,1)-NORMSDIST(-$C$100))/(NORMSDIST($C$100)-NORMSDIST(-$C$100))-SUM($J$107:AC107),0)</f>
        <v>0</v>
      </c>
      <c r="AE107" s="52">
        <f>IF(AND(AE5&gt;='Accom_Phase Schedule'!$C$55,AE5&lt;'Accom_Phase Schedule'!$E$55),'Accom_Phase Schedule'!$F$55*(NORMDIST(DATEDIF('Accom_Phase Schedule'!$C$55,AE5,"m")+1,$C$108,$C$109,1)-NORMSDIST(-$C$100))/(NORMSDIST($C$100)-NORMSDIST(-$C$100))-SUM($J$107:AD107),0)</f>
        <v>0</v>
      </c>
      <c r="AF107" s="52">
        <f>IF(AND(AF5&gt;='Accom_Phase Schedule'!$C$55,AF5&lt;'Accom_Phase Schedule'!$E$55),'Accom_Phase Schedule'!$F$55*(NORMDIST(DATEDIF('Accom_Phase Schedule'!$C$55,AF5,"m")+1,$C$108,$C$109,1)-NORMSDIST(-$C$100))/(NORMSDIST($C$100)-NORMSDIST(-$C$100))-SUM($J$107:AE107),0)</f>
        <v>0</v>
      </c>
      <c r="AG107" s="52">
        <f>IF(AND(AG5&gt;='Accom_Phase Schedule'!$C$55,AG5&lt;'Accom_Phase Schedule'!$E$55),'Accom_Phase Schedule'!$F$55*(NORMDIST(DATEDIF('Accom_Phase Schedule'!$C$55,AG5,"m")+1,$C$108,$C$109,1)-NORMSDIST(-$C$100))/(NORMSDIST($C$100)-NORMSDIST(-$C$100))-SUM($J$107:AF107),0)</f>
        <v>0</v>
      </c>
      <c r="AH107" s="52">
        <f>IF(AND(AH5&gt;='Accom_Phase Schedule'!$C$55,AH5&lt;'Accom_Phase Schedule'!$E$55),'Accom_Phase Schedule'!$F$55*(NORMDIST(DATEDIF('Accom_Phase Schedule'!$C$55,AH5,"m")+1,$C$108,$C$109,1)-NORMSDIST(-$C$100))/(NORMSDIST($C$100)-NORMSDIST(-$C$100))-SUM($J$107:AG107),0)</f>
        <v>0</v>
      </c>
      <c r="AI107" s="52">
        <f>IF(AND(AI5&gt;='Accom_Phase Schedule'!$C$55,AI5&lt;'Accom_Phase Schedule'!$E$55),'Accom_Phase Schedule'!$F$55*(NORMDIST(DATEDIF('Accom_Phase Schedule'!$C$55,AI5,"m")+1,$C$108,$C$109,1)-NORMSDIST(-$C$100))/(NORMSDIST($C$100)-NORMSDIST(-$C$100))-SUM($J$107:AH107),0)</f>
        <v>0</v>
      </c>
      <c r="AJ107" s="52">
        <f>IF(AND(AJ5&gt;='Accom_Phase Schedule'!$C$55,AJ5&lt;'Accom_Phase Schedule'!$E$55),'Accom_Phase Schedule'!$F$55*(NORMDIST(DATEDIF('Accom_Phase Schedule'!$C$55,AJ5,"m")+1,$C$108,$C$109,1)-NORMSDIST(-$C$100))/(NORMSDIST($C$100)-NORMSDIST(-$C$100))-SUM($J$107:AI107),0)</f>
        <v>0</v>
      </c>
      <c r="AK107" s="52">
        <f>IF(AND(AK5&gt;='Accom_Phase Schedule'!$C$55,AK5&lt;'Accom_Phase Schedule'!$E$55),'Accom_Phase Schedule'!$F$55*(NORMDIST(DATEDIF('Accom_Phase Schedule'!$C$55,AK5,"m")+1,$C$108,$C$109,1)-NORMSDIST(-$C$100))/(NORMSDIST($C$100)-NORMSDIST(-$C$100))-SUM($J$107:AJ107),0)</f>
        <v>0</v>
      </c>
      <c r="AL107" s="52">
        <f>IF(AND(AL5&gt;='Accom_Phase Schedule'!$C$55,AL5&lt;'Accom_Phase Schedule'!$E$55),'Accom_Phase Schedule'!$F$55*(NORMDIST(DATEDIF('Accom_Phase Schedule'!$C$55,AL5,"m")+1,$C$108,$C$109,1)-NORMSDIST(-$C$100))/(NORMSDIST($C$100)-NORMSDIST(-$C$100))-SUM($J$107:AK107),0)</f>
        <v>0</v>
      </c>
      <c r="AM107" s="52">
        <f>IF(AND(AM5&gt;='Accom_Phase Schedule'!$C$55,AM5&lt;'Accom_Phase Schedule'!$E$55),'Accom_Phase Schedule'!$F$55*(NORMDIST(DATEDIF('Accom_Phase Schedule'!$C$55,AM5,"m")+1,$C$108,$C$109,1)-NORMSDIST(-$C$100))/(NORMSDIST($C$100)-NORMSDIST(-$C$100))-SUM($J$107:AL107),0)</f>
        <v>0</v>
      </c>
      <c r="AN107" s="52">
        <f>IF(AND(AN5&gt;='Accom_Phase Schedule'!$C$55,AN5&lt;'Accom_Phase Schedule'!$E$55),'Accom_Phase Schedule'!$F$55*(NORMDIST(DATEDIF('Accom_Phase Schedule'!$C$55,AN5,"m")+1,$C$108,$C$109,1)-NORMSDIST(-$C$100))/(NORMSDIST($C$100)-NORMSDIST(-$C$100))-SUM($J$107:AM107),0)</f>
        <v>0</v>
      </c>
      <c r="AO107" s="52">
        <f>IF(AND(AO5&gt;='Accom_Phase Schedule'!$C$55,AO5&lt;'Accom_Phase Schedule'!$E$55),'Accom_Phase Schedule'!$F$55*(NORMDIST(DATEDIF('Accom_Phase Schedule'!$C$55,AO5,"m")+1,$C$108,$C$109,1)-NORMSDIST(-$C$100))/(NORMSDIST($C$100)-NORMSDIST(-$C$100))-SUM($J$107:AN107),0)</f>
        <v>0</v>
      </c>
      <c r="AP107" s="52">
        <f>IF(AND(AP5&gt;='Accom_Phase Schedule'!$C$55,AP5&lt;'Accom_Phase Schedule'!$E$55),'Accom_Phase Schedule'!$F$55*(NORMDIST(DATEDIF('Accom_Phase Schedule'!$C$55,AP5,"m")+1,$C$108,$C$109,1)-NORMSDIST(-$C$100))/(NORMSDIST($C$100)-NORMSDIST(-$C$100))-SUM($J$107:AO107),0)</f>
        <v>0</v>
      </c>
      <c r="AQ107" s="52">
        <f>IF(AND(AQ5&gt;='Accom_Phase Schedule'!$C$55,AQ5&lt;'Accom_Phase Schedule'!$E$55),'Accom_Phase Schedule'!$F$55*(NORMDIST(DATEDIF('Accom_Phase Schedule'!$C$55,AQ5,"m")+1,$C$108,$C$109,1)-NORMSDIST(-$C$100))/(NORMSDIST($C$100)-NORMSDIST(-$C$100))-SUM($J$107:AP107),0)</f>
        <v>0</v>
      </c>
      <c r="AR107" s="52">
        <f>IF(AND(AR5&gt;='Accom_Phase Schedule'!$C$55,AR5&lt;'Accom_Phase Schedule'!$E$55),'Accom_Phase Schedule'!$F$55*(NORMDIST(DATEDIF('Accom_Phase Schedule'!$C$55,AR5,"m")+1,$C$108,$C$109,1)-NORMSDIST(-$C$100))/(NORMSDIST($C$100)-NORMSDIST(-$C$100))-SUM($J$107:AQ107),0)</f>
        <v>0</v>
      </c>
      <c r="AS107" s="52">
        <f>IF(AND(AS5&gt;='Accom_Phase Schedule'!$C$55,AS5&lt;'Accom_Phase Schedule'!$E$55),'Accom_Phase Schedule'!$F$55*(NORMDIST(DATEDIF('Accom_Phase Schedule'!$C$55,AS5,"m")+1,$C$108,$C$109,1)-NORMSDIST(-$C$100))/(NORMSDIST($C$100)-NORMSDIST(-$C$100))-SUM($J$107:AR107),0)</f>
        <v>0</v>
      </c>
      <c r="AT107" s="52">
        <f>IF(AND(AT5&gt;='Accom_Phase Schedule'!$C$55,AT5&lt;'Accom_Phase Schedule'!$E$55),'Accom_Phase Schedule'!$F$55*(NORMDIST(DATEDIF('Accom_Phase Schedule'!$C$55,AT5,"m")+1,$C$108,$C$109,1)-NORMSDIST(-$C$100))/(NORMSDIST($C$100)-NORMSDIST(-$C$100))-SUM($J$107:AS107),0)</f>
        <v>0</v>
      </c>
      <c r="AU107" s="52">
        <f>IF(AND(AU5&gt;='Accom_Phase Schedule'!$C$55,AU5&lt;'Accom_Phase Schedule'!$E$55),'Accom_Phase Schedule'!$F$55*(NORMDIST(DATEDIF('Accom_Phase Schedule'!$C$55,AU5,"m")+1,$C$108,$C$109,1)-NORMSDIST(-$C$100))/(NORMSDIST($C$100)-NORMSDIST(-$C$100))-SUM($J$107:AT107),0)</f>
        <v>0</v>
      </c>
      <c r="AV107" s="52">
        <f>IF(AND(AV5&gt;='Accom_Phase Schedule'!$C$55,AV5&lt;'Accom_Phase Schedule'!$E$55),'Accom_Phase Schedule'!$F$55*(NORMDIST(DATEDIF('Accom_Phase Schedule'!$C$55,AV5,"m")+1,$C$108,$C$109,1)-NORMSDIST(-$C$100))/(NORMSDIST($C$100)-NORMSDIST(-$C$100))-SUM($J$107:AU107),0)</f>
        <v>0</v>
      </c>
      <c r="AW107" s="52">
        <f>IF(AND(AW5&gt;='Accom_Phase Schedule'!$C$55,AW5&lt;'Accom_Phase Schedule'!$E$55),'Accom_Phase Schedule'!$F$55*(NORMDIST(DATEDIF('Accom_Phase Schedule'!$C$55,AW5,"m")+1,$C$108,$C$109,1)-NORMSDIST(-$C$100))/(NORMSDIST($C$100)-NORMSDIST(-$C$100))-SUM($J$107:AV107),0)</f>
        <v>0</v>
      </c>
      <c r="AX107" s="52">
        <f>IF(AND(AX5&gt;='Accom_Phase Schedule'!$C$55,AX5&lt;'Accom_Phase Schedule'!$E$55),'Accom_Phase Schedule'!$F$55*(NORMDIST(DATEDIF('Accom_Phase Schedule'!$C$55,AX5,"m")+1,$C$108,$C$109,1)-NORMSDIST(-$C$100))/(NORMSDIST($C$100)-NORMSDIST(-$C$100))-SUM($J$107:AW107),0)</f>
        <v>0</v>
      </c>
      <c r="AY107" s="52">
        <f>IF(AND(AY5&gt;='Accom_Phase Schedule'!$C$55,AY5&lt;'Accom_Phase Schedule'!$E$55),'Accom_Phase Schedule'!$F$55*(NORMDIST(DATEDIF('Accom_Phase Schedule'!$C$55,AY5,"m")+1,$C$108,$C$109,1)-NORMSDIST(-$C$100))/(NORMSDIST($C$100)-NORMSDIST(-$C$100))-SUM($J$107:AX107),0)</f>
        <v>0</v>
      </c>
      <c r="AZ107" s="52">
        <f>IF(AND(AZ5&gt;='Accom_Phase Schedule'!$C$55,AZ5&lt;'Accom_Phase Schedule'!$E$55),'Accom_Phase Schedule'!$F$55*(NORMDIST(DATEDIF('Accom_Phase Schedule'!$C$55,AZ5,"m")+1,$C$108,$C$109,1)-NORMSDIST(-$C$100))/(NORMSDIST($C$100)-NORMSDIST(-$C$100))-SUM($J$107:AY107),0)</f>
        <v>0</v>
      </c>
      <c r="BA107" s="52">
        <f>IF(AND(BA5&gt;='Accom_Phase Schedule'!$C$55,BA5&lt;'Accom_Phase Schedule'!$E$55),'Accom_Phase Schedule'!$F$55*(NORMDIST(DATEDIF('Accom_Phase Schedule'!$C$55,BA5,"m")+1,$C$108,$C$109,1)-NORMSDIST(-$C$100))/(NORMSDIST($C$100)-NORMSDIST(-$C$100))-SUM($J$107:AZ107),0)</f>
        <v>0</v>
      </c>
      <c r="BB107" s="52">
        <f>IF(AND(BB5&gt;='Accom_Phase Schedule'!$C$55,BB5&lt;'Accom_Phase Schedule'!$E$55),'Accom_Phase Schedule'!$F$55*(NORMDIST(DATEDIF('Accom_Phase Schedule'!$C$55,BB5,"m")+1,$C$108,$C$109,1)-NORMSDIST(-$C$100))/(NORMSDIST($C$100)-NORMSDIST(-$C$100))-SUM($J$107:BA107),0)</f>
        <v>0</v>
      </c>
      <c r="BC107" s="52">
        <f>IF(AND(BC5&gt;='Accom_Phase Schedule'!$C$55,BC5&lt;'Accom_Phase Schedule'!$E$55),'Accom_Phase Schedule'!$F$55*(NORMDIST(DATEDIF('Accom_Phase Schedule'!$C$55,BC5,"m")+1,$C$108,$C$109,1)-NORMSDIST(-$C$100))/(NORMSDIST($C$100)-NORMSDIST(-$C$100))-SUM($J$107:BB107),0)</f>
        <v>0</v>
      </c>
    </row>
    <row r="108" spans="2:55" x14ac:dyDescent="0.25">
      <c r="B108" s="1" t="s">
        <v>111</v>
      </c>
      <c r="C108" s="42">
        <f>'Accom_Phase Schedule'!D55/2</f>
        <v>8</v>
      </c>
      <c r="I108" s="54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</row>
    <row r="109" spans="2:55" x14ac:dyDescent="0.25">
      <c r="B109" s="1" t="s">
        <v>112</v>
      </c>
      <c r="C109" s="42">
        <f>C108/$C$100</f>
        <v>2.6666666666666665</v>
      </c>
      <c r="I109" s="54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  <c r="AN109" s="46"/>
      <c r="AO109" s="46"/>
      <c r="AP109" s="46"/>
      <c r="AQ109" s="46"/>
      <c r="AR109" s="46"/>
      <c r="AS109" s="46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</row>
    <row r="110" spans="2:55" x14ac:dyDescent="0.25">
      <c r="B110" s="49" t="s">
        <v>114</v>
      </c>
      <c r="C110" s="50"/>
      <c r="D110" s="50"/>
      <c r="E110" s="50"/>
      <c r="F110" s="51"/>
      <c r="G110" s="50"/>
      <c r="H110" s="50" t="s">
        <v>121</v>
      </c>
      <c r="I110" s="53">
        <f>SUM(K110:BC110)</f>
        <v>0</v>
      </c>
      <c r="J110" s="50"/>
      <c r="K110" s="52">
        <f>IF(AND(K5&gt;='Accom_Phase Schedule'!$C$56,K5&lt;'Accom_Phase Schedule'!$E$56),'Accom_Phase Schedule'!$F$56*(NORMDIST(DATEDIF('Accom_Phase Schedule'!$C$56,K5,"m")+1,$C$111,$C$112,1)-NORMSDIST(-$C$100))/(NORMSDIST($C$100)-NORMSDIST(-$C$100))-SUM($J$110:J110),0)</f>
        <v>0</v>
      </c>
      <c r="L110" s="52">
        <f>IF(AND(L5&gt;='Accom_Phase Schedule'!$C$56,L5&lt;'Accom_Phase Schedule'!$E$56),'Accom_Phase Schedule'!$F$56*(NORMDIST(DATEDIF('Accom_Phase Schedule'!$C$56,L5,"m")+1,$C$111,$C$112,1)-NORMSDIST(-$C$100))/(NORMSDIST($C$100)-NORMSDIST(-$C$100))-SUM($J$110:K110),0)</f>
        <v>0</v>
      </c>
      <c r="M110" s="52">
        <f>IF(AND(M5&gt;='Accom_Phase Schedule'!$C$56,M5&lt;'Accom_Phase Schedule'!$E$56),'Accom_Phase Schedule'!$F$56*(NORMDIST(DATEDIF('Accom_Phase Schedule'!$C$56,M5,"m")+1,$C$111,$C$112,1)-NORMSDIST(-$C$100))/(NORMSDIST($C$100)-NORMSDIST(-$C$100))-SUM($J$110:L110),0)</f>
        <v>0</v>
      </c>
      <c r="N110" s="52">
        <f>IF(AND(N5&gt;='Accom_Phase Schedule'!$C$56,N5&lt;'Accom_Phase Schedule'!$E$56),'Accom_Phase Schedule'!$F$56*(NORMDIST(DATEDIF('Accom_Phase Schedule'!$C$56,N5,"m")+1,$C$111,$C$112,1)-NORMSDIST(-$C$100))/(NORMSDIST($C$100)-NORMSDIST(-$C$100))-SUM($J$110:M110),0)</f>
        <v>0</v>
      </c>
      <c r="O110" s="52">
        <f>IF(AND(O5&gt;='Accom_Phase Schedule'!$C$56,O5&lt;'Accom_Phase Schedule'!$E$56),'Accom_Phase Schedule'!$F$56*(NORMDIST(DATEDIF('Accom_Phase Schedule'!$C$56,O5,"m")+1,$C$111,$C$112,1)-NORMSDIST(-$C$100))/(NORMSDIST($C$100)-NORMSDIST(-$C$100))-SUM($J$110:N110),0)</f>
        <v>0</v>
      </c>
      <c r="P110" s="52">
        <f>IF(AND(P5&gt;='Accom_Phase Schedule'!$C$56,P5&lt;'Accom_Phase Schedule'!$E$56),'Accom_Phase Schedule'!$F$56*(NORMDIST(DATEDIF('Accom_Phase Schedule'!$C$56,P5,"m")+1,$C$111,$C$112,1)-NORMSDIST(-$C$100))/(NORMSDIST($C$100)-NORMSDIST(-$C$100))-SUM($J$110:O110),0)</f>
        <v>0</v>
      </c>
      <c r="Q110" s="52">
        <f>IF(AND(Q5&gt;='Accom_Phase Schedule'!$C$56,Q5&lt;'Accom_Phase Schedule'!$E$56),'Accom_Phase Schedule'!$F$56*(NORMDIST(DATEDIF('Accom_Phase Schedule'!$C$56,Q5,"m")+1,$C$111,$C$112,1)-NORMSDIST(-$C$100))/(NORMSDIST($C$100)-NORMSDIST(-$C$100))-SUM($J$110:P110),0)</f>
        <v>0</v>
      </c>
      <c r="R110" s="52">
        <f>IF(AND(R5&gt;='Accom_Phase Schedule'!$C$56,R5&lt;'Accom_Phase Schedule'!$E$56),'Accom_Phase Schedule'!$F$56*(NORMDIST(DATEDIF('Accom_Phase Schedule'!$C$56,R5,"m")+1,$C$111,$C$112,1)-NORMSDIST(-$C$100))/(NORMSDIST($C$100)-NORMSDIST(-$C$100))-SUM($J$110:Q110),0)</f>
        <v>0</v>
      </c>
      <c r="S110" s="52">
        <f>IF(AND(S5&gt;='Accom_Phase Schedule'!$C$56,S5&lt;'Accom_Phase Schedule'!$E$56),'Accom_Phase Schedule'!$F$56*(NORMDIST(DATEDIF('Accom_Phase Schedule'!$C$56,S5,"m")+1,$C$111,$C$112,1)-NORMSDIST(-$C$100))/(NORMSDIST($C$100)-NORMSDIST(-$C$100))-SUM($J$110:R110),0)</f>
        <v>0</v>
      </c>
      <c r="T110" s="52">
        <f>IF(AND(T5&gt;='Accom_Phase Schedule'!$C$56,T5&lt;'Accom_Phase Schedule'!$E$56),'Accom_Phase Schedule'!$F$56*(NORMDIST(DATEDIF('Accom_Phase Schedule'!$C$56,T5,"m")+1,$C$111,$C$112,1)-NORMSDIST(-$C$100))/(NORMSDIST($C$100)-NORMSDIST(-$C$100))-SUM($J$110:S110),0)</f>
        <v>0</v>
      </c>
      <c r="U110" s="52">
        <f>IF(AND(U5&gt;='Accom_Phase Schedule'!$C$56,U5&lt;'Accom_Phase Schedule'!$E$56),'Accom_Phase Schedule'!$F$56*(NORMDIST(DATEDIF('Accom_Phase Schedule'!$C$56,U5,"m")+1,$C$111,$C$112,1)-NORMSDIST(-$C$100))/(NORMSDIST($C$100)-NORMSDIST(-$C$100))-SUM($J$110:T110),0)</f>
        <v>0</v>
      </c>
      <c r="V110" s="52">
        <f>IF(AND(V5&gt;='Accom_Phase Schedule'!$C$56,V5&lt;'Accom_Phase Schedule'!$E$56),'Accom_Phase Schedule'!$F$56*(NORMDIST(DATEDIF('Accom_Phase Schedule'!$C$56,V5,"m")+1,$C$111,$C$112,1)-NORMSDIST(-$C$100))/(NORMSDIST($C$100)-NORMSDIST(-$C$100))-SUM($J$110:U110),0)</f>
        <v>0</v>
      </c>
      <c r="W110" s="52">
        <f>IF(AND(W5&gt;='Accom_Phase Schedule'!$C$56,W5&lt;'Accom_Phase Schedule'!$E$56),'Accom_Phase Schedule'!$F$56*(NORMDIST(DATEDIF('Accom_Phase Schedule'!$C$56,W5,"m")+1,$C$111,$C$112,1)-NORMSDIST(-$C$100))/(NORMSDIST($C$100)-NORMSDIST(-$C$100))-SUM($J$110:V110),0)</f>
        <v>0</v>
      </c>
      <c r="X110" s="52">
        <f>IF(AND(X5&gt;='Accom_Phase Schedule'!$C$56,X5&lt;'Accom_Phase Schedule'!$E$56),'Accom_Phase Schedule'!$F$56*(NORMDIST(DATEDIF('Accom_Phase Schedule'!$C$56,X5,"m")+1,$C$111,$C$112,1)-NORMSDIST(-$C$100))/(NORMSDIST($C$100)-NORMSDIST(-$C$100))-SUM($J$110:W110),0)</f>
        <v>0</v>
      </c>
      <c r="Y110" s="52">
        <f>IF(AND(Y5&gt;='Accom_Phase Schedule'!$C$56,Y5&lt;'Accom_Phase Schedule'!$E$56),'Accom_Phase Schedule'!$F$56*(NORMDIST(DATEDIF('Accom_Phase Schedule'!$C$56,Y5,"m")+1,$C$111,$C$112,1)-NORMSDIST(-$C$100))/(NORMSDIST($C$100)-NORMSDIST(-$C$100))-SUM($J$110:X110),0)</f>
        <v>0</v>
      </c>
      <c r="Z110" s="52">
        <f>IF(AND(Z5&gt;='Accom_Phase Schedule'!$C$56,Z5&lt;'Accom_Phase Schedule'!$E$56),'Accom_Phase Schedule'!$F$56*(NORMDIST(DATEDIF('Accom_Phase Schedule'!$C$56,Z5,"m")+1,$C$111,$C$112,1)-NORMSDIST(-$C$100))/(NORMSDIST($C$100)-NORMSDIST(-$C$100))-SUM($J$110:Y110),0)</f>
        <v>0</v>
      </c>
      <c r="AA110" s="52">
        <f>IF(AND(AA5&gt;='Accom_Phase Schedule'!$C$56,AA5&lt;'Accom_Phase Schedule'!$E$56),'Accom_Phase Schedule'!$F$56*(NORMDIST(DATEDIF('Accom_Phase Schedule'!$C$56,AA5,"m")+1,$C$111,$C$112,1)-NORMSDIST(-$C$100))/(NORMSDIST($C$100)-NORMSDIST(-$C$100))-SUM($J$110:Z110),0)</f>
        <v>0</v>
      </c>
      <c r="AB110" s="52">
        <f>IF(AND(AB5&gt;='Accom_Phase Schedule'!$C$56,AB5&lt;'Accom_Phase Schedule'!$E$56),'Accom_Phase Schedule'!$F$56*(NORMDIST(DATEDIF('Accom_Phase Schedule'!$C$56,AB5,"m")+1,$C$111,$C$112,1)-NORMSDIST(-$C$100))/(NORMSDIST($C$100)-NORMSDIST(-$C$100))-SUM($J$110:AA110),0)</f>
        <v>0</v>
      </c>
      <c r="AC110" s="52">
        <f>IF(AND(AC5&gt;='Accom_Phase Schedule'!$C$56,AC5&lt;'Accom_Phase Schedule'!$E$56),'Accom_Phase Schedule'!$F$56*(NORMDIST(DATEDIF('Accom_Phase Schedule'!$C$56,AC5,"m")+1,$C$111,$C$112,1)-NORMSDIST(-$C$100))/(NORMSDIST($C$100)-NORMSDIST(-$C$100))-SUM($J$110:AB110),0)</f>
        <v>0</v>
      </c>
      <c r="AD110" s="52">
        <f>IF(AND(AD5&gt;='Accom_Phase Schedule'!$C$56,AD5&lt;'Accom_Phase Schedule'!$E$56),'Accom_Phase Schedule'!$F$56*(NORMDIST(DATEDIF('Accom_Phase Schedule'!$C$56,AD5,"m")+1,$C$111,$C$112,1)-NORMSDIST(-$C$100))/(NORMSDIST($C$100)-NORMSDIST(-$C$100))-SUM($J$110:AC110),0)</f>
        <v>0</v>
      </c>
      <c r="AE110" s="52">
        <f>IF(AND(AE5&gt;='Accom_Phase Schedule'!$C$56,AE5&lt;'Accom_Phase Schedule'!$E$56),'Accom_Phase Schedule'!$F$56*(NORMDIST(DATEDIF('Accom_Phase Schedule'!$C$56,AE5,"m")+1,$C$111,$C$112,1)-NORMSDIST(-$C$100))/(NORMSDIST($C$100)-NORMSDIST(-$C$100))-SUM($J$110:AD110),0)</f>
        <v>0</v>
      </c>
      <c r="AF110" s="52">
        <f>IF(AND(AF5&gt;='Accom_Phase Schedule'!$C$56,AF5&lt;'Accom_Phase Schedule'!$E$56),'Accom_Phase Schedule'!$F$56*(NORMDIST(DATEDIF('Accom_Phase Schedule'!$C$56,AF5,"m")+1,$C$111,$C$112,1)-NORMSDIST(-$C$100))/(NORMSDIST($C$100)-NORMSDIST(-$C$100))-SUM($J$110:AE110),0)</f>
        <v>0</v>
      </c>
      <c r="AG110" s="52">
        <f>IF(AND(AG5&gt;='Accom_Phase Schedule'!$C$56,AG5&lt;'Accom_Phase Schedule'!$E$56),'Accom_Phase Schedule'!$F$56*(NORMDIST(DATEDIF('Accom_Phase Schedule'!$C$56,AG5,"m")+1,$C$111,$C$112,1)-NORMSDIST(-$C$100))/(NORMSDIST($C$100)-NORMSDIST(-$C$100))-SUM($J$110:AF110),0)</f>
        <v>0</v>
      </c>
      <c r="AH110" s="52">
        <f>IF(AND(AH5&gt;='Accom_Phase Schedule'!$C$56,AH5&lt;'Accom_Phase Schedule'!$E$56),'Accom_Phase Schedule'!$F$56*(NORMDIST(DATEDIF('Accom_Phase Schedule'!$C$56,AH5,"m")+1,$C$111,$C$112,1)-NORMSDIST(-$C$100))/(NORMSDIST($C$100)-NORMSDIST(-$C$100))-SUM($J$110:AG110),0)</f>
        <v>0</v>
      </c>
      <c r="AI110" s="52">
        <f>IF(AND(AI5&gt;='Accom_Phase Schedule'!$C$56,AI5&lt;'Accom_Phase Schedule'!$E$56),'Accom_Phase Schedule'!$F$56*(NORMDIST(DATEDIF('Accom_Phase Schedule'!$C$56,AI5,"m")+1,$C$111,$C$112,1)-NORMSDIST(-$C$100))/(NORMSDIST($C$100)-NORMSDIST(-$C$100))-SUM($J$110:AH110),0)</f>
        <v>0</v>
      </c>
      <c r="AJ110" s="52">
        <f>IF(AND(AJ5&gt;='Accom_Phase Schedule'!$C$56,AJ5&lt;'Accom_Phase Schedule'!$E$56),'Accom_Phase Schedule'!$F$56*(NORMDIST(DATEDIF('Accom_Phase Schedule'!$C$56,AJ5,"m")+1,$C$111,$C$112,1)-NORMSDIST(-$C$100))/(NORMSDIST($C$100)-NORMSDIST(-$C$100))-SUM($J$110:AI110),0)</f>
        <v>0</v>
      </c>
      <c r="AK110" s="52">
        <f>IF(AND(AK5&gt;='Accom_Phase Schedule'!$C$56,AK5&lt;'Accom_Phase Schedule'!$E$56),'Accom_Phase Schedule'!$F$56*(NORMDIST(DATEDIF('Accom_Phase Schedule'!$C$56,AK5,"m")+1,$C$111,$C$112,1)-NORMSDIST(-$C$100))/(NORMSDIST($C$100)-NORMSDIST(-$C$100))-SUM($J$110:AJ110),0)</f>
        <v>0</v>
      </c>
      <c r="AL110" s="52">
        <f>IF(AND(AL5&gt;='Accom_Phase Schedule'!$C$56,AL5&lt;'Accom_Phase Schedule'!$E$56),'Accom_Phase Schedule'!$F$56*(NORMDIST(DATEDIF('Accom_Phase Schedule'!$C$56,AL5,"m")+1,$C$111,$C$112,1)-NORMSDIST(-$C$100))/(NORMSDIST($C$100)-NORMSDIST(-$C$100))-SUM($J$110:AK110),0)</f>
        <v>0</v>
      </c>
      <c r="AM110" s="52">
        <f>IF(AND(AM5&gt;='Accom_Phase Schedule'!$C$56,AM5&lt;'Accom_Phase Schedule'!$E$56),'Accom_Phase Schedule'!$F$56*(NORMDIST(DATEDIF('Accom_Phase Schedule'!$C$56,AM5,"m")+1,$C$111,$C$112,1)-NORMSDIST(-$C$100))/(NORMSDIST($C$100)-NORMSDIST(-$C$100))-SUM($J$110:AL110),0)</f>
        <v>0</v>
      </c>
      <c r="AN110" s="52">
        <f>IF(AND(AN5&gt;='Accom_Phase Schedule'!$C$56,AN5&lt;'Accom_Phase Schedule'!$E$56),'Accom_Phase Schedule'!$F$56*(NORMDIST(DATEDIF('Accom_Phase Schedule'!$C$56,AN5,"m")+1,$C$111,$C$112,1)-NORMSDIST(-$C$100))/(NORMSDIST($C$100)-NORMSDIST(-$C$100))-SUM($J$110:AM110),0)</f>
        <v>0</v>
      </c>
      <c r="AO110" s="52">
        <f>IF(AND(AO5&gt;='Accom_Phase Schedule'!$C$56,AO5&lt;'Accom_Phase Schedule'!$E$56),'Accom_Phase Schedule'!$F$56*(NORMDIST(DATEDIF('Accom_Phase Schedule'!$C$56,AO5,"m")+1,$C$111,$C$112,1)-NORMSDIST(-$C$100))/(NORMSDIST($C$100)-NORMSDIST(-$C$100))-SUM($J$110:AN110),0)</f>
        <v>0</v>
      </c>
      <c r="AP110" s="52">
        <f>IF(AND(AP5&gt;='Accom_Phase Schedule'!$C$56,AP5&lt;'Accom_Phase Schedule'!$E$56),'Accom_Phase Schedule'!$F$56*(NORMDIST(DATEDIF('Accom_Phase Schedule'!$C$56,AP5,"m")+1,$C$111,$C$112,1)-NORMSDIST(-$C$100))/(NORMSDIST($C$100)-NORMSDIST(-$C$100))-SUM($J$110:AO110),0)</f>
        <v>0</v>
      </c>
      <c r="AQ110" s="52">
        <f>IF(AND(AQ5&gt;='Accom_Phase Schedule'!$C$56,AQ5&lt;'Accom_Phase Schedule'!$E$56),'Accom_Phase Schedule'!$F$56*(NORMDIST(DATEDIF('Accom_Phase Schedule'!$C$56,AQ5,"m")+1,$C$111,$C$112,1)-NORMSDIST(-$C$100))/(NORMSDIST($C$100)-NORMSDIST(-$C$100))-SUM($J$110:AP110),0)</f>
        <v>0</v>
      </c>
      <c r="AR110" s="52">
        <f>IF(AND(AR5&gt;='Accom_Phase Schedule'!$C$56,AR5&lt;'Accom_Phase Schedule'!$E$56),'Accom_Phase Schedule'!$F$56*(NORMDIST(DATEDIF('Accom_Phase Schedule'!$C$56,AR5,"m")+1,$C$111,$C$112,1)-NORMSDIST(-$C$100))/(NORMSDIST($C$100)-NORMSDIST(-$C$100))-SUM($J$110:AQ110),0)</f>
        <v>0</v>
      </c>
      <c r="AS110" s="52">
        <f>IF(AND(AS5&gt;='Accom_Phase Schedule'!$C$56,AS5&lt;'Accom_Phase Schedule'!$E$56),'Accom_Phase Schedule'!$F$56*(NORMDIST(DATEDIF('Accom_Phase Schedule'!$C$56,AS5,"m")+1,$C$111,$C$112,1)-NORMSDIST(-$C$100))/(NORMSDIST($C$100)-NORMSDIST(-$C$100))-SUM($J$110:AR110),0)</f>
        <v>0</v>
      </c>
      <c r="AT110" s="52">
        <f>IF(AND(AT5&gt;='Accom_Phase Schedule'!$C$56,AT5&lt;'Accom_Phase Schedule'!$E$56),'Accom_Phase Schedule'!$F$56*(NORMDIST(DATEDIF('Accom_Phase Schedule'!$C$56,AT5,"m")+1,$C$111,$C$112,1)-NORMSDIST(-$C$100))/(NORMSDIST($C$100)-NORMSDIST(-$C$100))-SUM($J$110:AS110),0)</f>
        <v>0</v>
      </c>
      <c r="AU110" s="52">
        <f>IF(AND(AU5&gt;='Accom_Phase Schedule'!$C$56,AU5&lt;'Accom_Phase Schedule'!$E$56),'Accom_Phase Schedule'!$F$56*(NORMDIST(DATEDIF('Accom_Phase Schedule'!$C$56,AU5,"m")+1,$C$111,$C$112,1)-NORMSDIST(-$C$100))/(NORMSDIST($C$100)-NORMSDIST(-$C$100))-SUM($J$110:AT110),0)</f>
        <v>0</v>
      </c>
      <c r="AV110" s="52">
        <f>IF(AND(AV5&gt;='Accom_Phase Schedule'!$C$56,AV5&lt;'Accom_Phase Schedule'!$E$56),'Accom_Phase Schedule'!$F$56*(NORMDIST(DATEDIF('Accom_Phase Schedule'!$C$56,AV5,"m")+1,$C$111,$C$112,1)-NORMSDIST(-$C$100))/(NORMSDIST($C$100)-NORMSDIST(-$C$100))-SUM($J$110:AU110),0)</f>
        <v>0</v>
      </c>
      <c r="AW110" s="52">
        <f>IF(AND(AW5&gt;='Accom_Phase Schedule'!$C$56,AW5&lt;'Accom_Phase Schedule'!$E$56),'Accom_Phase Schedule'!$F$56*(NORMDIST(DATEDIF('Accom_Phase Schedule'!$C$56,AW5,"m")+1,$C$111,$C$112,1)-NORMSDIST(-$C$100))/(NORMSDIST($C$100)-NORMSDIST(-$C$100))-SUM($J$110:AV110),0)</f>
        <v>0</v>
      </c>
      <c r="AX110" s="52">
        <f>IF(AND(AX5&gt;='Accom_Phase Schedule'!$C$56,AX5&lt;'Accom_Phase Schedule'!$E$56),'Accom_Phase Schedule'!$F$56*(NORMDIST(DATEDIF('Accom_Phase Schedule'!$C$56,AX5,"m")+1,$C$111,$C$112,1)-NORMSDIST(-$C$100))/(NORMSDIST($C$100)-NORMSDIST(-$C$100))-SUM($J$110:AW110),0)</f>
        <v>0</v>
      </c>
      <c r="AY110" s="52">
        <f>IF(AND(AY5&gt;='Accom_Phase Schedule'!$C$56,AY5&lt;'Accom_Phase Schedule'!$E$56),'Accom_Phase Schedule'!$F$56*(NORMDIST(DATEDIF('Accom_Phase Schedule'!$C$56,AY5,"m")+1,$C$111,$C$112,1)-NORMSDIST(-$C$100))/(NORMSDIST($C$100)-NORMSDIST(-$C$100))-SUM($J$110:AX110),0)</f>
        <v>0</v>
      </c>
      <c r="AZ110" s="52">
        <f>IF(AND(AZ5&gt;='Accom_Phase Schedule'!$C$56,AZ5&lt;'Accom_Phase Schedule'!$E$56),'Accom_Phase Schedule'!$F$56*(NORMDIST(DATEDIF('Accom_Phase Schedule'!$C$56,AZ5,"m")+1,$C$111,$C$112,1)-NORMSDIST(-$C$100))/(NORMSDIST($C$100)-NORMSDIST(-$C$100))-SUM($J$110:AY110),0)</f>
        <v>0</v>
      </c>
      <c r="BA110" s="52">
        <f>IF(AND(BA5&gt;='Accom_Phase Schedule'!$C$56,BA5&lt;'Accom_Phase Schedule'!$E$56),'Accom_Phase Schedule'!$F$56*(NORMDIST(DATEDIF('Accom_Phase Schedule'!$C$56,BA5,"m")+1,$C$111,$C$112,1)-NORMSDIST(-$C$100))/(NORMSDIST($C$100)-NORMSDIST(-$C$100))-SUM($J$110:AZ110),0)</f>
        <v>0</v>
      </c>
      <c r="BB110" s="52">
        <f>IF(AND(BB5&gt;='Accom_Phase Schedule'!$C$56,BB5&lt;'Accom_Phase Schedule'!$E$56),'Accom_Phase Schedule'!$F$56*(NORMDIST(DATEDIF('Accom_Phase Schedule'!$C$56,BB5,"m")+1,$C$111,$C$112,1)-NORMSDIST(-$C$100))/(NORMSDIST($C$100)-NORMSDIST(-$C$100))-SUM($J$110:BA110),0)</f>
        <v>0</v>
      </c>
      <c r="BC110" s="52">
        <f>IF(AND(BC5&gt;='Accom_Phase Schedule'!$C$56,BC5&lt;'Accom_Phase Schedule'!$E$56),'Accom_Phase Schedule'!$F$56*(NORMDIST(DATEDIF('Accom_Phase Schedule'!$C$56,BC5,"m")+1,$C$111,$C$112,1)-NORMSDIST(-$C$100))/(NORMSDIST($C$100)-NORMSDIST(-$C$100))-SUM($J$110:BB110),0)</f>
        <v>0</v>
      </c>
    </row>
    <row r="111" spans="2:55" x14ac:dyDescent="0.25">
      <c r="B111" s="1" t="s">
        <v>111</v>
      </c>
      <c r="C111" s="42">
        <f>'Accom_Phase Schedule'!D56/2</f>
        <v>9</v>
      </c>
      <c r="I111" s="54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</row>
    <row r="112" spans="2:55" x14ac:dyDescent="0.25">
      <c r="B112" s="1" t="s">
        <v>112</v>
      </c>
      <c r="C112" s="42">
        <f>C111/$C$100</f>
        <v>3</v>
      </c>
      <c r="I112" s="54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  <c r="AN112" s="46"/>
      <c r="AO112" s="46"/>
      <c r="AP112" s="46"/>
      <c r="AQ112" s="46"/>
      <c r="AR112" s="46"/>
      <c r="AS112" s="46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</row>
    <row r="113" spans="2:55" x14ac:dyDescent="0.25">
      <c r="B113" s="49" t="s">
        <v>115</v>
      </c>
      <c r="C113" s="50"/>
      <c r="D113" s="50"/>
      <c r="E113" s="50"/>
      <c r="F113" s="51"/>
      <c r="G113" s="50"/>
      <c r="H113" s="50" t="s">
        <v>122</v>
      </c>
      <c r="I113" s="53">
        <f>SUM(K113:BC113)</f>
        <v>0</v>
      </c>
      <c r="J113" s="50"/>
      <c r="K113" s="52">
        <f>IF(AND(K5&gt;='Accom_Phase Schedule'!$C$57,K5&lt;'Accom_Phase Schedule'!$E$57),'Accom_Phase Schedule'!$F$57*(NORMDIST(DATEDIF('Accom_Phase Schedule'!$C$57,K5,"m")+1,$C$114,$C$115,1)-NORMSDIST(-$C$100))/(NORMSDIST($C$100)-NORMSDIST(-$C$100))-SUM($J$113:J113),0)</f>
        <v>0</v>
      </c>
      <c r="L113" s="52">
        <f>IF(AND(L5&gt;='Accom_Phase Schedule'!$C$57,L5&lt;'Accom_Phase Schedule'!$E$57),'Accom_Phase Schedule'!$F$57*(NORMDIST(DATEDIF('Accom_Phase Schedule'!$C$57,L5,"m")+1,$C$114,$C$115,1)-NORMSDIST(-$C$100))/(NORMSDIST($C$100)-NORMSDIST(-$C$100))-SUM($J$113:K113),0)</f>
        <v>0</v>
      </c>
      <c r="M113" s="52">
        <f>IF(AND(M5&gt;='Accom_Phase Schedule'!$C$57,M5&lt;'Accom_Phase Schedule'!$E$57),'Accom_Phase Schedule'!$F$57*(NORMDIST(DATEDIF('Accom_Phase Schedule'!$C$57,M5,"m")+1,$C$114,$C$115,1)-NORMSDIST(-$C$100))/(NORMSDIST($C$100)-NORMSDIST(-$C$100))-SUM($J$113:L113),0)</f>
        <v>0</v>
      </c>
      <c r="N113" s="52">
        <f>IF(AND(N5&gt;='Accom_Phase Schedule'!$C$57,N5&lt;'Accom_Phase Schedule'!$E$57),'Accom_Phase Schedule'!$F$57*(NORMDIST(DATEDIF('Accom_Phase Schedule'!$C$57,N5,"m")+1,$C$114,$C$115,1)-NORMSDIST(-$C$100))/(NORMSDIST($C$100)-NORMSDIST(-$C$100))-SUM($J$113:M113),0)</f>
        <v>0</v>
      </c>
      <c r="O113" s="52">
        <f>IF(AND(O5&gt;='Accom_Phase Schedule'!$C$57,O5&lt;'Accom_Phase Schedule'!$E$57),'Accom_Phase Schedule'!$F$57*(NORMDIST(DATEDIF('Accom_Phase Schedule'!$C$57,O5,"m")+1,$C$114,$C$115,1)-NORMSDIST(-$C$100))/(NORMSDIST($C$100)-NORMSDIST(-$C$100))-SUM($J$113:N113),0)</f>
        <v>0</v>
      </c>
      <c r="P113" s="52">
        <f>IF(AND(P5&gt;='Accom_Phase Schedule'!$C$57,P5&lt;'Accom_Phase Schedule'!$E$57),'Accom_Phase Schedule'!$F$57*(NORMDIST(DATEDIF('Accom_Phase Schedule'!$C$57,P5,"m")+1,$C$114,$C$115,1)-NORMSDIST(-$C$100))/(NORMSDIST($C$100)-NORMSDIST(-$C$100))-SUM($J$113:O113),0)</f>
        <v>0</v>
      </c>
      <c r="Q113" s="52">
        <f>IF(AND(Q5&gt;='Accom_Phase Schedule'!$C$57,Q5&lt;'Accom_Phase Schedule'!$E$57),'Accom_Phase Schedule'!$F$57*(NORMDIST(DATEDIF('Accom_Phase Schedule'!$C$57,Q5,"m")+1,$C$114,$C$115,1)-NORMSDIST(-$C$100))/(NORMSDIST($C$100)-NORMSDIST(-$C$100))-SUM($J$113:P113),0)</f>
        <v>0</v>
      </c>
      <c r="R113" s="52">
        <f>IF(AND(R5&gt;='Accom_Phase Schedule'!$C$57,R5&lt;'Accom_Phase Schedule'!$E$57),'Accom_Phase Schedule'!$F$57*(NORMDIST(DATEDIF('Accom_Phase Schedule'!$C$57,R5,"m")+1,$C$114,$C$115,1)-NORMSDIST(-$C$100))/(NORMSDIST($C$100)-NORMSDIST(-$C$100))-SUM($J$113:Q113),0)</f>
        <v>0</v>
      </c>
      <c r="S113" s="52">
        <f>IF(AND(S5&gt;='Accom_Phase Schedule'!$C$57,S5&lt;'Accom_Phase Schedule'!$E$57),'Accom_Phase Schedule'!$F$57*(NORMDIST(DATEDIF('Accom_Phase Schedule'!$C$57,S5,"m")+1,$C$114,$C$115,1)-NORMSDIST(-$C$100))/(NORMSDIST($C$100)-NORMSDIST(-$C$100))-SUM($J$113:R113),0)</f>
        <v>0</v>
      </c>
      <c r="T113" s="52">
        <f>IF(AND(T5&gt;='Accom_Phase Schedule'!$C$57,T5&lt;'Accom_Phase Schedule'!$E$57),'Accom_Phase Schedule'!$F$57*(NORMDIST(DATEDIF('Accom_Phase Schedule'!$C$57,T5,"m")+1,$C$114,$C$115,1)-NORMSDIST(-$C$100))/(NORMSDIST($C$100)-NORMSDIST(-$C$100))-SUM($J$113:S113),0)</f>
        <v>0</v>
      </c>
      <c r="U113" s="52">
        <f>IF(AND(U5&gt;='Accom_Phase Schedule'!$C$57,U5&lt;'Accom_Phase Schedule'!$E$57),'Accom_Phase Schedule'!$F$57*(NORMDIST(DATEDIF('Accom_Phase Schedule'!$C$57,U5,"m")+1,$C$114,$C$115,1)-NORMSDIST(-$C$100))/(NORMSDIST($C$100)-NORMSDIST(-$C$100))-SUM($J$113:T113),0)</f>
        <v>0</v>
      </c>
      <c r="V113" s="52">
        <f>IF(AND(V5&gt;='Accom_Phase Schedule'!$C$57,V5&lt;'Accom_Phase Schedule'!$E$57),'Accom_Phase Schedule'!$F$57*(NORMDIST(DATEDIF('Accom_Phase Schedule'!$C$57,V5,"m")+1,$C$114,$C$115,1)-NORMSDIST(-$C$100))/(NORMSDIST($C$100)-NORMSDIST(-$C$100))-SUM($J$113:U113),0)</f>
        <v>0</v>
      </c>
      <c r="W113" s="52">
        <f>IF(AND(W5&gt;='Accom_Phase Schedule'!$C$57,W5&lt;'Accom_Phase Schedule'!$E$57),'Accom_Phase Schedule'!$F$57*(NORMDIST(DATEDIF('Accom_Phase Schedule'!$C$57,W5,"m")+1,$C$114,$C$115,1)-NORMSDIST(-$C$100))/(NORMSDIST($C$100)-NORMSDIST(-$C$100))-SUM($J$113:V113),0)</f>
        <v>0</v>
      </c>
      <c r="X113" s="52">
        <f>IF(AND(X5&gt;='Accom_Phase Schedule'!$C$57,X5&lt;'Accom_Phase Schedule'!$E$57),'Accom_Phase Schedule'!$F$57*(NORMDIST(DATEDIF('Accom_Phase Schedule'!$C$57,X5,"m")+1,$C$114,$C$115,1)-NORMSDIST(-$C$100))/(NORMSDIST($C$100)-NORMSDIST(-$C$100))-SUM($J$113:W113),0)</f>
        <v>0</v>
      </c>
      <c r="Y113" s="52">
        <f>IF(AND(Y5&gt;='Accom_Phase Schedule'!$C$57,Y5&lt;'Accom_Phase Schedule'!$E$57),'Accom_Phase Schedule'!$F$57*(NORMDIST(DATEDIF('Accom_Phase Schedule'!$C$57,Y5,"m")+1,$C$114,$C$115,1)-NORMSDIST(-$C$100))/(NORMSDIST($C$100)-NORMSDIST(-$C$100))-SUM($J$113:X113),0)</f>
        <v>0</v>
      </c>
      <c r="Z113" s="52">
        <f>IF(AND(Z5&gt;='Accom_Phase Schedule'!$C$57,Z5&lt;'Accom_Phase Schedule'!$E$57),'Accom_Phase Schedule'!$F$57*(NORMDIST(DATEDIF('Accom_Phase Schedule'!$C$57,Z5,"m")+1,$C$114,$C$115,1)-NORMSDIST(-$C$100))/(NORMSDIST($C$100)-NORMSDIST(-$C$100))-SUM($J$113:Y113),0)</f>
        <v>0</v>
      </c>
      <c r="AA113" s="52">
        <f>IF(AND(AA5&gt;='Accom_Phase Schedule'!$C$57,AA5&lt;'Accom_Phase Schedule'!$E$57),'Accom_Phase Schedule'!$F$57*(NORMDIST(DATEDIF('Accom_Phase Schedule'!$C$57,AA5,"m")+1,$C$114,$C$115,1)-NORMSDIST(-$C$100))/(NORMSDIST($C$100)-NORMSDIST(-$C$100))-SUM($J$113:Z113),0)</f>
        <v>0</v>
      </c>
      <c r="AB113" s="52">
        <f>IF(AND(AB5&gt;='Accom_Phase Schedule'!$C$57,AB5&lt;'Accom_Phase Schedule'!$E$57),'Accom_Phase Schedule'!$F$57*(NORMDIST(DATEDIF('Accom_Phase Schedule'!$C$57,AB5,"m")+1,$C$114,$C$115,1)-NORMSDIST(-$C$100))/(NORMSDIST($C$100)-NORMSDIST(-$C$100))-SUM($J$113:AA113),0)</f>
        <v>0</v>
      </c>
      <c r="AC113" s="52">
        <f>IF(AND(AC5&gt;='Accom_Phase Schedule'!$C$57,AC5&lt;'Accom_Phase Schedule'!$E$57),'Accom_Phase Schedule'!$F$57*(NORMDIST(DATEDIF('Accom_Phase Schedule'!$C$57,AC5,"m")+1,$C$114,$C$115,1)-NORMSDIST(-$C$100))/(NORMSDIST($C$100)-NORMSDIST(-$C$100))-SUM($J$113:AB113),0)</f>
        <v>0</v>
      </c>
      <c r="AD113" s="52">
        <f>IF(AND(AD5&gt;='Accom_Phase Schedule'!$C$57,AD5&lt;'Accom_Phase Schedule'!$E$57),'Accom_Phase Schedule'!$F$57*(NORMDIST(DATEDIF('Accom_Phase Schedule'!$C$57,AD5,"m")+1,$C$114,$C$115,1)-NORMSDIST(-$C$100))/(NORMSDIST($C$100)-NORMSDIST(-$C$100))-SUM($J$113:AC113),0)</f>
        <v>0</v>
      </c>
      <c r="AE113" s="52">
        <f>IF(AND(AE5&gt;='Accom_Phase Schedule'!$C$57,AE5&lt;'Accom_Phase Schedule'!$E$57),'Accom_Phase Schedule'!$F$57*(NORMDIST(DATEDIF('Accom_Phase Schedule'!$C$57,AE5,"m")+1,$C$114,$C$115,1)-NORMSDIST(-$C$100))/(NORMSDIST($C$100)-NORMSDIST(-$C$100))-SUM($J$113:AD113),0)</f>
        <v>0</v>
      </c>
      <c r="AF113" s="52">
        <f>IF(AND(AF5&gt;='Accom_Phase Schedule'!$C$57,AF5&lt;'Accom_Phase Schedule'!$E$57),'Accom_Phase Schedule'!$F$57*(NORMDIST(DATEDIF('Accom_Phase Schedule'!$C$57,AF5,"m")+1,$C$114,$C$115,1)-NORMSDIST(-$C$100))/(NORMSDIST($C$100)-NORMSDIST(-$C$100))-SUM($J$113:AE113),0)</f>
        <v>0</v>
      </c>
      <c r="AG113" s="52">
        <f>IF(AND(AG5&gt;='Accom_Phase Schedule'!$C$57,AG5&lt;'Accom_Phase Schedule'!$E$57),'Accom_Phase Schedule'!$F$57*(NORMDIST(DATEDIF('Accom_Phase Schedule'!$C$57,AG5,"m")+1,$C$114,$C$115,1)-NORMSDIST(-$C$100))/(NORMSDIST($C$100)-NORMSDIST(-$C$100))-SUM($J$113:AF113),0)</f>
        <v>0</v>
      </c>
      <c r="AH113" s="52">
        <f>IF(AND(AH5&gt;='Accom_Phase Schedule'!$C$57,AH5&lt;'Accom_Phase Schedule'!$E$57),'Accom_Phase Schedule'!$F$57*(NORMDIST(DATEDIF('Accom_Phase Schedule'!$C$57,AH5,"m")+1,$C$114,$C$115,1)-NORMSDIST(-$C$100))/(NORMSDIST($C$100)-NORMSDIST(-$C$100))-SUM($J$113:AG113),0)</f>
        <v>0</v>
      </c>
      <c r="AI113" s="52">
        <f>IF(AND(AI5&gt;='Accom_Phase Schedule'!$C$57,AI5&lt;'Accom_Phase Schedule'!$E$57),'Accom_Phase Schedule'!$F$57*(NORMDIST(DATEDIF('Accom_Phase Schedule'!$C$57,AI5,"m")+1,$C$114,$C$115,1)-NORMSDIST(-$C$100))/(NORMSDIST($C$100)-NORMSDIST(-$C$100))-SUM($J$113:AH113),0)</f>
        <v>0</v>
      </c>
      <c r="AJ113" s="52">
        <f>IF(AND(AJ5&gt;='Accom_Phase Schedule'!$C$57,AJ5&lt;'Accom_Phase Schedule'!$E$57),'Accom_Phase Schedule'!$F$57*(NORMDIST(DATEDIF('Accom_Phase Schedule'!$C$57,AJ5,"m")+1,$C$114,$C$115,1)-NORMSDIST(-$C$100))/(NORMSDIST($C$100)-NORMSDIST(-$C$100))-SUM($J$113:AI113),0)</f>
        <v>0</v>
      </c>
      <c r="AK113" s="52">
        <f>IF(AND(AK5&gt;='Accom_Phase Schedule'!$C$57,AK5&lt;'Accom_Phase Schedule'!$E$57),'Accom_Phase Schedule'!$F$57*(NORMDIST(DATEDIF('Accom_Phase Schedule'!$C$57,AK5,"m")+1,$C$114,$C$115,1)-NORMSDIST(-$C$100))/(NORMSDIST($C$100)-NORMSDIST(-$C$100))-SUM($J$113:AJ113),0)</f>
        <v>0</v>
      </c>
      <c r="AL113" s="52">
        <f>IF(AND(AL5&gt;='Accom_Phase Schedule'!$C$57,AL5&lt;'Accom_Phase Schedule'!$E$57),'Accom_Phase Schedule'!$F$57*(NORMDIST(DATEDIF('Accom_Phase Schedule'!$C$57,AL5,"m")+1,$C$114,$C$115,1)-NORMSDIST(-$C$100))/(NORMSDIST($C$100)-NORMSDIST(-$C$100))-SUM($J$113:AK113),0)</f>
        <v>0</v>
      </c>
      <c r="AM113" s="52">
        <f>IF(AND(AM5&gt;='Accom_Phase Schedule'!$C$57,AM5&lt;'Accom_Phase Schedule'!$E$57),'Accom_Phase Schedule'!$F$57*(NORMDIST(DATEDIF('Accom_Phase Schedule'!$C$57,AM5,"m")+1,$C$114,$C$115,1)-NORMSDIST(-$C$100))/(NORMSDIST($C$100)-NORMSDIST(-$C$100))-SUM($J$113:AL113),0)</f>
        <v>0</v>
      </c>
      <c r="AN113" s="52">
        <f>IF(AND(AN5&gt;='Accom_Phase Schedule'!$C$57,AN5&lt;'Accom_Phase Schedule'!$E$57),'Accom_Phase Schedule'!$F$57*(NORMDIST(DATEDIF('Accom_Phase Schedule'!$C$57,AN5,"m")+1,$C$114,$C$115,1)-NORMSDIST(-$C$100))/(NORMSDIST($C$100)-NORMSDIST(-$C$100))-SUM($J$113:AM113),0)</f>
        <v>0</v>
      </c>
      <c r="AO113" s="52">
        <f>IF(AND(AO5&gt;='Accom_Phase Schedule'!$C$57,AO5&lt;'Accom_Phase Schedule'!$E$57),'Accom_Phase Schedule'!$F$57*(NORMDIST(DATEDIF('Accom_Phase Schedule'!$C$57,AO5,"m")+1,$C$114,$C$115,1)-NORMSDIST(-$C$100))/(NORMSDIST($C$100)-NORMSDIST(-$C$100))-SUM($J$113:AN113),0)</f>
        <v>0</v>
      </c>
      <c r="AP113" s="52">
        <f>IF(AND(AP5&gt;='Accom_Phase Schedule'!$C$57,AP5&lt;'Accom_Phase Schedule'!$E$57),'Accom_Phase Schedule'!$F$57*(NORMDIST(DATEDIF('Accom_Phase Schedule'!$C$57,AP5,"m")+1,$C$114,$C$115,1)-NORMSDIST(-$C$100))/(NORMSDIST($C$100)-NORMSDIST(-$C$100))-SUM($J$113:AO113),0)</f>
        <v>0</v>
      </c>
      <c r="AQ113" s="52">
        <f>IF(AND(AQ5&gt;='Accom_Phase Schedule'!$C$57,AQ5&lt;'Accom_Phase Schedule'!$E$57),'Accom_Phase Schedule'!$F$57*(NORMDIST(DATEDIF('Accom_Phase Schedule'!$C$57,AQ5,"m")+1,$C$114,$C$115,1)-NORMSDIST(-$C$100))/(NORMSDIST($C$100)-NORMSDIST(-$C$100))-SUM($J$113:AP113),0)</f>
        <v>0</v>
      </c>
      <c r="AR113" s="52">
        <f>IF(AND(AR5&gt;='Accom_Phase Schedule'!$C$57,AR5&lt;'Accom_Phase Schedule'!$E$57),'Accom_Phase Schedule'!$F$57*(NORMDIST(DATEDIF('Accom_Phase Schedule'!$C$57,AR5,"m")+1,$C$114,$C$115,1)-NORMSDIST(-$C$100))/(NORMSDIST($C$100)-NORMSDIST(-$C$100))-SUM($J$113:AQ113),0)</f>
        <v>0</v>
      </c>
      <c r="AS113" s="52">
        <f>IF(AND(AS5&gt;='Accom_Phase Schedule'!$C$57,AS5&lt;'Accom_Phase Schedule'!$E$57),'Accom_Phase Schedule'!$F$57*(NORMDIST(DATEDIF('Accom_Phase Schedule'!$C$57,AS5,"m")+1,$C$114,$C$115,1)-NORMSDIST(-$C$100))/(NORMSDIST($C$100)-NORMSDIST(-$C$100))-SUM($J$113:AR113),0)</f>
        <v>0</v>
      </c>
      <c r="AT113" s="52">
        <f>IF(AND(AT5&gt;='Accom_Phase Schedule'!$C$57,AT5&lt;'Accom_Phase Schedule'!$E$57),'Accom_Phase Schedule'!$F$57*(NORMDIST(DATEDIF('Accom_Phase Schedule'!$C$57,AT5,"m")+1,$C$114,$C$115,1)-NORMSDIST(-$C$100))/(NORMSDIST($C$100)-NORMSDIST(-$C$100))-SUM($J$113:AS113),0)</f>
        <v>0</v>
      </c>
      <c r="AU113" s="52">
        <f>IF(AND(AU5&gt;='Accom_Phase Schedule'!$C$57,AU5&lt;'Accom_Phase Schedule'!$E$57),'Accom_Phase Schedule'!$F$57*(NORMDIST(DATEDIF('Accom_Phase Schedule'!$C$57,AU5,"m")+1,$C$114,$C$115,1)-NORMSDIST(-$C$100))/(NORMSDIST($C$100)-NORMSDIST(-$C$100))-SUM($J$113:AT113),0)</f>
        <v>0</v>
      </c>
      <c r="AV113" s="52">
        <f>IF(AND(AV5&gt;='Accom_Phase Schedule'!$C$57,AV5&lt;'Accom_Phase Schedule'!$E$57),'Accom_Phase Schedule'!$F$57*(NORMDIST(DATEDIF('Accom_Phase Schedule'!$C$57,AV5,"m")+1,$C$114,$C$115,1)-NORMSDIST(-$C$100))/(NORMSDIST($C$100)-NORMSDIST(-$C$100))-SUM($J$113:AU113),0)</f>
        <v>0</v>
      </c>
      <c r="AW113" s="52">
        <f>IF(AND(AW5&gt;='Accom_Phase Schedule'!$C$57,AW5&lt;'Accom_Phase Schedule'!$E$57),'Accom_Phase Schedule'!$F$57*(NORMDIST(DATEDIF('Accom_Phase Schedule'!$C$57,AW5,"m")+1,$C$114,$C$115,1)-NORMSDIST(-$C$100))/(NORMSDIST($C$100)-NORMSDIST(-$C$100))-SUM($J$113:AV113),0)</f>
        <v>0</v>
      </c>
      <c r="AX113" s="52">
        <f>IF(AND(AX5&gt;='Accom_Phase Schedule'!$C$57,AX5&lt;'Accom_Phase Schedule'!$E$57),'Accom_Phase Schedule'!$F$57*(NORMDIST(DATEDIF('Accom_Phase Schedule'!$C$57,AX5,"m")+1,$C$114,$C$115,1)-NORMSDIST(-$C$100))/(NORMSDIST($C$100)-NORMSDIST(-$C$100))-SUM($J$113:AW113),0)</f>
        <v>0</v>
      </c>
      <c r="AY113" s="52">
        <f>IF(AND(AY5&gt;='Accom_Phase Schedule'!$C$57,AY5&lt;'Accom_Phase Schedule'!$E$57),'Accom_Phase Schedule'!$F$57*(NORMDIST(DATEDIF('Accom_Phase Schedule'!$C$57,AY5,"m")+1,$C$114,$C$115,1)-NORMSDIST(-$C$100))/(NORMSDIST($C$100)-NORMSDIST(-$C$100))-SUM($J$113:AX113),0)</f>
        <v>0</v>
      </c>
      <c r="AZ113" s="52">
        <f>IF(AND(AZ5&gt;='Accom_Phase Schedule'!$C$57,AZ5&lt;'Accom_Phase Schedule'!$E$57),'Accom_Phase Schedule'!$F$57*(NORMDIST(DATEDIF('Accom_Phase Schedule'!$C$57,AZ5,"m")+1,$C$114,$C$115,1)-NORMSDIST(-$C$100))/(NORMSDIST($C$100)-NORMSDIST(-$C$100))-SUM($J$113:AY113),0)</f>
        <v>0</v>
      </c>
      <c r="BA113" s="52">
        <f>IF(AND(BA5&gt;='Accom_Phase Schedule'!$C$57,BA5&lt;'Accom_Phase Schedule'!$E$57),'Accom_Phase Schedule'!$F$57*(NORMDIST(DATEDIF('Accom_Phase Schedule'!$C$57,BA5,"m")+1,$C$114,$C$115,1)-NORMSDIST(-$C$100))/(NORMSDIST($C$100)-NORMSDIST(-$C$100))-SUM($J$113:AZ113),0)</f>
        <v>0</v>
      </c>
      <c r="BB113" s="52">
        <f>IF(AND(BB5&gt;='Accom_Phase Schedule'!$C$57,BB5&lt;'Accom_Phase Schedule'!$E$57),'Accom_Phase Schedule'!$F$57*(NORMDIST(DATEDIF('Accom_Phase Schedule'!$C$57,BB5,"m")+1,$C$114,$C$115,1)-NORMSDIST(-$C$100))/(NORMSDIST($C$100)-NORMSDIST(-$C$100))-SUM($J$113:BA113),0)</f>
        <v>0</v>
      </c>
      <c r="BC113" s="52">
        <f>IF(AND(BC5&gt;='Accom_Phase Schedule'!$C$57,BC5&lt;'Accom_Phase Schedule'!$E$57),'Accom_Phase Schedule'!$F$57*(NORMDIST(DATEDIF('Accom_Phase Schedule'!$C$57,BC5,"m")+1,$C$114,$C$115,1)-NORMSDIST(-$C$100))/(NORMSDIST($C$100)-NORMSDIST(-$C$100))-SUM($J$113:BB113),0)</f>
        <v>0</v>
      </c>
    </row>
    <row r="114" spans="2:55" x14ac:dyDescent="0.25">
      <c r="B114" s="1" t="s">
        <v>111</v>
      </c>
      <c r="C114" s="42">
        <f>'Accom_Phase Schedule'!D57/2</f>
        <v>10</v>
      </c>
      <c r="I114" s="3"/>
    </row>
    <row r="115" spans="2:55" x14ac:dyDescent="0.25">
      <c r="B115" s="1" t="s">
        <v>112</v>
      </c>
      <c r="C115" s="42">
        <f>C114/$C$100</f>
        <v>3.3333333333333335</v>
      </c>
      <c r="H115" s="10" t="s">
        <v>117</v>
      </c>
      <c r="I115" s="47">
        <f>SUM(K115:BC115)</f>
        <v>92749999.999999985</v>
      </c>
      <c r="J115" s="10"/>
      <c r="K115" s="47">
        <f>K101+K104+K107+K110+K113</f>
        <v>0</v>
      </c>
      <c r="L115" s="47">
        <f t="shared" ref="L115:BC115" si="36">L101+L104+L107+L110+L113</f>
        <v>0</v>
      </c>
      <c r="M115" s="47">
        <f t="shared" si="36"/>
        <v>0</v>
      </c>
      <c r="N115" s="47">
        <f t="shared" si="36"/>
        <v>0</v>
      </c>
      <c r="O115" s="47">
        <f t="shared" si="36"/>
        <v>0</v>
      </c>
      <c r="P115" s="47">
        <f>P101+P104+P107+P110+P113</f>
        <v>280801.03766316152</v>
      </c>
      <c r="Q115" s="47">
        <f t="shared" si="36"/>
        <v>831516.01447905577</v>
      </c>
      <c r="R115" s="47">
        <f t="shared" si="36"/>
        <v>2054605.8914799062</v>
      </c>
      <c r="S115" s="47">
        <f t="shared" si="36"/>
        <v>4236345.3814594392</v>
      </c>
      <c r="T115" s="47">
        <f t="shared" si="36"/>
        <v>7346718.0741046378</v>
      </c>
      <c r="U115" s="47">
        <f t="shared" si="36"/>
        <v>10627012.941337109</v>
      </c>
      <c r="V115" s="47">
        <f t="shared" si="36"/>
        <v>12924595.147668069</v>
      </c>
      <c r="W115" s="47">
        <f t="shared" si="36"/>
        <v>13321236.778026842</v>
      </c>
      <c r="X115" s="47">
        <f t="shared" si="36"/>
        <v>11821425.026239004</v>
      </c>
      <c r="Y115" s="47">
        <f t="shared" si="36"/>
        <v>9300164.0357118286</v>
      </c>
      <c r="Z115" s="47">
        <f t="shared" si="36"/>
        <v>6784778.0782896159</v>
      </c>
      <c r="AA115" s="47">
        <f t="shared" si="36"/>
        <v>4812363.1913183155</v>
      </c>
      <c r="AB115" s="47">
        <f t="shared" si="36"/>
        <v>3379948.7113092281</v>
      </c>
      <c r="AC115" s="47">
        <f t="shared" si="36"/>
        <v>2291853.406183701</v>
      </c>
      <c r="AD115" s="47">
        <f t="shared" si="36"/>
        <v>1355199.3799557891</v>
      </c>
      <c r="AE115" s="47">
        <f t="shared" si="36"/>
        <v>779842.41658291966</v>
      </c>
      <c r="AF115" s="47">
        <f t="shared" si="36"/>
        <v>383200.78622414917</v>
      </c>
      <c r="AG115" s="47">
        <f t="shared" si="36"/>
        <v>160787.29505388439</v>
      </c>
      <c r="AH115" s="47">
        <f t="shared" si="36"/>
        <v>57606.406913343817</v>
      </c>
      <c r="AI115" s="47">
        <f t="shared" si="36"/>
        <v>0</v>
      </c>
      <c r="AJ115" s="47">
        <f t="shared" si="36"/>
        <v>0</v>
      </c>
      <c r="AK115" s="47">
        <f t="shared" si="36"/>
        <v>0</v>
      </c>
      <c r="AL115" s="47">
        <f t="shared" si="36"/>
        <v>0</v>
      </c>
      <c r="AM115" s="47">
        <f t="shared" si="36"/>
        <v>0</v>
      </c>
      <c r="AN115" s="47">
        <f t="shared" si="36"/>
        <v>0</v>
      </c>
      <c r="AO115" s="47">
        <f t="shared" si="36"/>
        <v>0</v>
      </c>
      <c r="AP115" s="47">
        <f t="shared" si="36"/>
        <v>0</v>
      </c>
      <c r="AQ115" s="47">
        <f t="shared" si="36"/>
        <v>0</v>
      </c>
      <c r="AR115" s="47">
        <f t="shared" si="36"/>
        <v>0</v>
      </c>
      <c r="AS115" s="47">
        <f t="shared" si="36"/>
        <v>0</v>
      </c>
      <c r="AT115" s="47">
        <f t="shared" si="36"/>
        <v>0</v>
      </c>
      <c r="AU115" s="47">
        <f t="shared" si="36"/>
        <v>0</v>
      </c>
      <c r="AV115" s="47">
        <f t="shared" si="36"/>
        <v>0</v>
      </c>
      <c r="AW115" s="47">
        <f t="shared" si="36"/>
        <v>0</v>
      </c>
      <c r="AX115" s="47">
        <f t="shared" si="36"/>
        <v>0</v>
      </c>
      <c r="AY115" s="47">
        <f>AY101+AY104+AY107+AY110+AY113</f>
        <v>0</v>
      </c>
      <c r="AZ115" s="47">
        <f t="shared" si="36"/>
        <v>0</v>
      </c>
      <c r="BA115" s="47">
        <f t="shared" si="36"/>
        <v>0</v>
      </c>
      <c r="BB115" s="47">
        <f t="shared" si="36"/>
        <v>0</v>
      </c>
      <c r="BC115" s="47">
        <f t="shared" si="36"/>
        <v>0</v>
      </c>
    </row>
    <row r="116" spans="2:55" x14ac:dyDescent="0.25">
      <c r="H116" s="45" t="s">
        <v>116</v>
      </c>
      <c r="I116" s="45">
        <f>SUM(K116:BC116)</f>
        <v>1.0000000000000002</v>
      </c>
      <c r="J116" s="45"/>
      <c r="K116" s="45">
        <f>K115/$I$115</f>
        <v>0</v>
      </c>
      <c r="L116" s="45">
        <f t="shared" ref="L116:BC116" si="37">L115/$I$115</f>
        <v>0</v>
      </c>
      <c r="M116" s="45">
        <f t="shared" si="37"/>
        <v>0</v>
      </c>
      <c r="N116" s="45">
        <f t="shared" si="37"/>
        <v>0</v>
      </c>
      <c r="O116" s="45">
        <f t="shared" si="37"/>
        <v>0</v>
      </c>
      <c r="P116" s="45">
        <f>P115/$I$115</f>
        <v>3.0275044491985073E-3</v>
      </c>
      <c r="Q116" s="45">
        <f t="shared" si="37"/>
        <v>8.9651322315801169E-3</v>
      </c>
      <c r="R116" s="45">
        <f t="shared" si="37"/>
        <v>2.2152085083341311E-2</v>
      </c>
      <c r="S116" s="45">
        <f t="shared" si="37"/>
        <v>4.5674882818969705E-2</v>
      </c>
      <c r="T116" s="45">
        <f t="shared" si="37"/>
        <v>7.9209898373095833E-2</v>
      </c>
      <c r="U116" s="45">
        <f t="shared" si="37"/>
        <v>0.11457695893624917</v>
      </c>
      <c r="V116" s="45">
        <f t="shared" si="37"/>
        <v>0.13934873474574741</v>
      </c>
      <c r="W116" s="45">
        <f t="shared" si="37"/>
        <v>0.14362519437225707</v>
      </c>
      <c r="X116" s="45">
        <f t="shared" si="37"/>
        <v>0.1274547172640324</v>
      </c>
      <c r="Y116" s="45">
        <f t="shared" si="37"/>
        <v>0.10027131035807903</v>
      </c>
      <c r="Z116" s="45">
        <f t="shared" si="37"/>
        <v>7.3151246127111769E-2</v>
      </c>
      <c r="AA116" s="45">
        <f t="shared" si="37"/>
        <v>5.1885317426612572E-2</v>
      </c>
      <c r="AB116" s="45">
        <f t="shared" si="37"/>
        <v>3.6441495539722139E-2</v>
      </c>
      <c r="AC116" s="45">
        <f t="shared" si="37"/>
        <v>2.4710009770174679E-2</v>
      </c>
      <c r="AD116" s="45">
        <f t="shared" si="37"/>
        <v>1.4611314069604198E-2</v>
      </c>
      <c r="AE116" s="45">
        <f t="shared" si="37"/>
        <v>8.4080044914600516E-3</v>
      </c>
      <c r="AF116" s="45">
        <f t="shared" si="37"/>
        <v>4.131544864950396E-3</v>
      </c>
      <c r="AG116" s="45">
        <f t="shared" si="37"/>
        <v>1.7335557418208562E-3</v>
      </c>
      <c r="AH116" s="45">
        <f t="shared" si="37"/>
        <v>6.210933359929254E-4</v>
      </c>
      <c r="AI116" s="45">
        <f t="shared" si="37"/>
        <v>0</v>
      </c>
      <c r="AJ116" s="45">
        <f t="shared" si="37"/>
        <v>0</v>
      </c>
      <c r="AK116" s="45">
        <f t="shared" si="37"/>
        <v>0</v>
      </c>
      <c r="AL116" s="45">
        <f t="shared" si="37"/>
        <v>0</v>
      </c>
      <c r="AM116" s="45">
        <f t="shared" si="37"/>
        <v>0</v>
      </c>
      <c r="AN116" s="45">
        <f t="shared" si="37"/>
        <v>0</v>
      </c>
      <c r="AO116" s="45">
        <f t="shared" si="37"/>
        <v>0</v>
      </c>
      <c r="AP116" s="45">
        <f t="shared" si="37"/>
        <v>0</v>
      </c>
      <c r="AQ116" s="45">
        <f t="shared" si="37"/>
        <v>0</v>
      </c>
      <c r="AR116" s="45">
        <f t="shared" si="37"/>
        <v>0</v>
      </c>
      <c r="AS116" s="45">
        <f t="shared" si="37"/>
        <v>0</v>
      </c>
      <c r="AT116" s="45">
        <f t="shared" si="37"/>
        <v>0</v>
      </c>
      <c r="AU116" s="45">
        <f t="shared" si="37"/>
        <v>0</v>
      </c>
      <c r="AV116" s="45">
        <f t="shared" si="37"/>
        <v>0</v>
      </c>
      <c r="AW116" s="45">
        <f t="shared" si="37"/>
        <v>0</v>
      </c>
      <c r="AX116" s="45">
        <f>AX115/$I$115</f>
        <v>0</v>
      </c>
      <c r="AY116" s="45">
        <f>AY115/$I$115</f>
        <v>0</v>
      </c>
      <c r="AZ116" s="45">
        <f t="shared" si="37"/>
        <v>0</v>
      </c>
      <c r="BA116" s="45">
        <f t="shared" si="37"/>
        <v>0</v>
      </c>
      <c r="BB116" s="45">
        <f t="shared" si="37"/>
        <v>0</v>
      </c>
      <c r="BC116" s="45">
        <f t="shared" si="37"/>
        <v>0</v>
      </c>
    </row>
    <row r="117" spans="2:55" s="21" customFormat="1" ht="19.5" thickBot="1" x14ac:dyDescent="0.35">
      <c r="B117" s="22" t="s">
        <v>129</v>
      </c>
      <c r="F117" s="37"/>
      <c r="R117" s="22"/>
    </row>
    <row r="119" spans="2:55" ht="15.75" x14ac:dyDescent="0.25">
      <c r="B119" s="17" t="s">
        <v>142</v>
      </c>
      <c r="C119" s="17"/>
      <c r="D119" s="17"/>
      <c r="E119" s="17"/>
      <c r="F119" s="40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</row>
    <row r="120" spans="2:55" x14ac:dyDescent="0.25">
      <c r="B120" s="3"/>
      <c r="H120" s="14"/>
    </row>
    <row r="121" spans="2:55" x14ac:dyDescent="0.25">
      <c r="B121" s="3"/>
      <c r="H121" s="57" t="s">
        <v>143</v>
      </c>
    </row>
    <row r="122" spans="2:55" x14ac:dyDescent="0.25">
      <c r="B122" s="7" t="s">
        <v>130</v>
      </c>
      <c r="C122" s="9">
        <v>0.65</v>
      </c>
      <c r="D122" s="7"/>
      <c r="E122" s="7"/>
      <c r="H122" s="14" t="s">
        <v>144</v>
      </c>
      <c r="K122" s="1">
        <f ca="1">-I94-C125</f>
        <v>42379257.375000045</v>
      </c>
      <c r="L122" s="1">
        <f ca="1">K124</f>
        <v>41576608.625000045</v>
      </c>
      <c r="M122" s="1">
        <f t="shared" ref="M122:BC122" ca="1" si="38">L124</f>
        <v>40793309.875000045</v>
      </c>
      <c r="N122" s="1">
        <f t="shared" ca="1" si="38"/>
        <v>40010011.125000045</v>
      </c>
      <c r="O122" s="1">
        <f t="shared" ca="1" si="38"/>
        <v>39214887.375000045</v>
      </c>
      <c r="P122" s="1">
        <f t="shared" ca="1" si="38"/>
        <v>38431588.625000045</v>
      </c>
      <c r="Q122" s="1">
        <f t="shared" ca="1" si="38"/>
        <v>32170871.713715199</v>
      </c>
      <c r="R122" s="1">
        <f t="shared" ca="1" si="38"/>
        <v>31231551.543497704</v>
      </c>
      <c r="S122" s="1">
        <f t="shared" ca="1" si="38"/>
        <v>28959331.639317416</v>
      </c>
      <c r="T122" s="1">
        <f t="shared" ca="1" si="38"/>
        <v>24274977.761683524</v>
      </c>
      <c r="U122" s="1">
        <f t="shared" ca="1" si="38"/>
        <v>14779584.777306305</v>
      </c>
      <c r="V122" s="1">
        <f t="shared" ca="1" si="38"/>
        <v>3029700.6633501202</v>
      </c>
      <c r="W122" s="1">
        <f t="shared" ca="1" si="38"/>
        <v>0</v>
      </c>
      <c r="X122" s="1">
        <f t="shared" ca="1" si="38"/>
        <v>0</v>
      </c>
      <c r="Y122" s="1">
        <f t="shared" ca="1" si="38"/>
        <v>0</v>
      </c>
      <c r="Z122" s="1">
        <f t="shared" ca="1" si="38"/>
        <v>0</v>
      </c>
      <c r="AA122" s="1">
        <f t="shared" ca="1" si="38"/>
        <v>0</v>
      </c>
      <c r="AB122" s="1">
        <f t="shared" ca="1" si="38"/>
        <v>0</v>
      </c>
      <c r="AC122" s="1">
        <f t="shared" ca="1" si="38"/>
        <v>0</v>
      </c>
      <c r="AD122" s="1">
        <f t="shared" ca="1" si="38"/>
        <v>0</v>
      </c>
      <c r="AE122" s="1">
        <f t="shared" ca="1" si="38"/>
        <v>0</v>
      </c>
      <c r="AF122" s="1">
        <f t="shared" ca="1" si="38"/>
        <v>0</v>
      </c>
      <c r="AG122" s="1">
        <f t="shared" ca="1" si="38"/>
        <v>0</v>
      </c>
      <c r="AH122" s="1">
        <f t="shared" ca="1" si="38"/>
        <v>0</v>
      </c>
      <c r="AI122" s="1">
        <f t="shared" ca="1" si="38"/>
        <v>0</v>
      </c>
      <c r="AJ122" s="1">
        <f t="shared" ca="1" si="38"/>
        <v>0</v>
      </c>
      <c r="AK122" s="1">
        <f t="shared" ca="1" si="38"/>
        <v>0</v>
      </c>
      <c r="AL122" s="1">
        <f t="shared" ca="1" si="38"/>
        <v>0</v>
      </c>
      <c r="AM122" s="1">
        <f t="shared" ca="1" si="38"/>
        <v>0</v>
      </c>
      <c r="AN122" s="1">
        <f t="shared" ca="1" si="38"/>
        <v>0</v>
      </c>
      <c r="AO122" s="1">
        <f t="shared" ca="1" si="38"/>
        <v>0</v>
      </c>
      <c r="AP122" s="1">
        <f t="shared" ca="1" si="38"/>
        <v>0</v>
      </c>
      <c r="AQ122" s="1">
        <f t="shared" ca="1" si="38"/>
        <v>0</v>
      </c>
      <c r="AR122" s="1">
        <f t="shared" ca="1" si="38"/>
        <v>0</v>
      </c>
      <c r="AS122" s="1">
        <f t="shared" ca="1" si="38"/>
        <v>0</v>
      </c>
      <c r="AT122" s="1">
        <f t="shared" ca="1" si="38"/>
        <v>0</v>
      </c>
      <c r="AU122" s="1">
        <f t="shared" ca="1" si="38"/>
        <v>0</v>
      </c>
      <c r="AV122" s="1">
        <f t="shared" ca="1" si="38"/>
        <v>0</v>
      </c>
      <c r="AW122" s="1">
        <f t="shared" ca="1" si="38"/>
        <v>0</v>
      </c>
      <c r="AX122" s="1">
        <f t="shared" ca="1" si="38"/>
        <v>0</v>
      </c>
      <c r="AY122" s="1">
        <f t="shared" ca="1" si="38"/>
        <v>0</v>
      </c>
      <c r="AZ122" s="1">
        <f t="shared" ca="1" si="38"/>
        <v>0</v>
      </c>
      <c r="BA122" s="1">
        <f t="shared" ca="1" si="38"/>
        <v>0</v>
      </c>
      <c r="BB122" s="1">
        <f t="shared" ca="1" si="38"/>
        <v>0</v>
      </c>
      <c r="BC122" s="1">
        <f t="shared" ca="1" si="38"/>
        <v>0</v>
      </c>
    </row>
    <row r="123" spans="2:55" x14ac:dyDescent="0.25">
      <c r="B123" s="7" t="s">
        <v>131</v>
      </c>
      <c r="C123" s="9">
        <v>0.05</v>
      </c>
      <c r="D123" s="7"/>
      <c r="E123" s="7"/>
      <c r="H123" s="14" t="s">
        <v>145</v>
      </c>
      <c r="I123" s="3">
        <f t="shared" ref="I123" ca="1" si="39">SUM(K123:BC123)</f>
        <v>42379257.375000045</v>
      </c>
      <c r="K123" s="1">
        <f ca="1">MIN(K122,-K94)</f>
        <v>802648.75</v>
      </c>
      <c r="L123" s="1">
        <f ca="1">MIN(L122,-L94)</f>
        <v>783298.75</v>
      </c>
      <c r="M123" s="1">
        <f t="shared" ref="M123:BC123" ca="1" si="40">MIN(M122,-M94)</f>
        <v>783298.75</v>
      </c>
      <c r="N123" s="1">
        <f t="shared" ca="1" si="40"/>
        <v>795123.75</v>
      </c>
      <c r="O123" s="1">
        <f t="shared" ca="1" si="40"/>
        <v>783298.75</v>
      </c>
      <c r="P123" s="1">
        <f t="shared" ca="1" si="40"/>
        <v>6260716.9112848463</v>
      </c>
      <c r="Q123" s="1">
        <f t="shared" ca="1" si="40"/>
        <v>939320.17021749658</v>
      </c>
      <c r="R123" s="1">
        <f t="shared" ca="1" si="40"/>
        <v>2272219.9041802883</v>
      </c>
      <c r="S123" s="1">
        <f t="shared" ca="1" si="40"/>
        <v>4684353.877633892</v>
      </c>
      <c r="T123" s="1">
        <f t="shared" ca="1" si="40"/>
        <v>9495392.9843772184</v>
      </c>
      <c r="U123" s="1">
        <f t="shared" ca="1" si="40"/>
        <v>11749884.113956185</v>
      </c>
      <c r="V123" s="1">
        <f t="shared" ca="1" si="40"/>
        <v>3029700.6633501202</v>
      </c>
      <c r="W123" s="1">
        <f t="shared" ca="1" si="40"/>
        <v>0</v>
      </c>
      <c r="X123" s="1">
        <f t="shared" ca="1" si="40"/>
        <v>0</v>
      </c>
      <c r="Y123" s="1">
        <f t="shared" ca="1" si="40"/>
        <v>0</v>
      </c>
      <c r="Z123" s="1">
        <f t="shared" ca="1" si="40"/>
        <v>0</v>
      </c>
      <c r="AA123" s="1">
        <f t="shared" ca="1" si="40"/>
        <v>0</v>
      </c>
      <c r="AB123" s="1">
        <f t="shared" ca="1" si="40"/>
        <v>0</v>
      </c>
      <c r="AC123" s="1">
        <f t="shared" ca="1" si="40"/>
        <v>0</v>
      </c>
      <c r="AD123" s="1">
        <f t="shared" ca="1" si="40"/>
        <v>0</v>
      </c>
      <c r="AE123" s="1">
        <f t="shared" ca="1" si="40"/>
        <v>0</v>
      </c>
      <c r="AF123" s="1">
        <f t="shared" ca="1" si="40"/>
        <v>0</v>
      </c>
      <c r="AG123" s="1">
        <f t="shared" ca="1" si="40"/>
        <v>0</v>
      </c>
      <c r="AH123" s="1">
        <f t="shared" ca="1" si="40"/>
        <v>0</v>
      </c>
      <c r="AI123" s="1">
        <f t="shared" ca="1" si="40"/>
        <v>0</v>
      </c>
      <c r="AJ123" s="1">
        <f t="shared" ca="1" si="40"/>
        <v>0</v>
      </c>
      <c r="AK123" s="1">
        <f t="shared" ca="1" si="40"/>
        <v>0</v>
      </c>
      <c r="AL123" s="1">
        <f t="shared" ca="1" si="40"/>
        <v>0</v>
      </c>
      <c r="AM123" s="1">
        <f t="shared" ca="1" si="40"/>
        <v>0</v>
      </c>
      <c r="AN123" s="1">
        <f t="shared" ca="1" si="40"/>
        <v>0</v>
      </c>
      <c r="AO123" s="1">
        <f t="shared" ca="1" si="40"/>
        <v>0</v>
      </c>
      <c r="AP123" s="1">
        <f t="shared" ca="1" si="40"/>
        <v>0</v>
      </c>
      <c r="AQ123" s="1">
        <f t="shared" ca="1" si="40"/>
        <v>0</v>
      </c>
      <c r="AR123" s="1">
        <f t="shared" ca="1" si="40"/>
        <v>0</v>
      </c>
      <c r="AS123" s="1">
        <f t="shared" ca="1" si="40"/>
        <v>0</v>
      </c>
      <c r="AT123" s="1">
        <f t="shared" ca="1" si="40"/>
        <v>0</v>
      </c>
      <c r="AU123" s="1">
        <f t="shared" ca="1" si="40"/>
        <v>0</v>
      </c>
      <c r="AV123" s="1">
        <f t="shared" ca="1" si="40"/>
        <v>0</v>
      </c>
      <c r="AW123" s="1">
        <f t="shared" ca="1" si="40"/>
        <v>0</v>
      </c>
      <c r="AX123" s="1">
        <f t="shared" ca="1" si="40"/>
        <v>0</v>
      </c>
      <c r="AY123" s="1">
        <f t="shared" ca="1" si="40"/>
        <v>0</v>
      </c>
      <c r="AZ123" s="1">
        <f t="shared" ca="1" si="40"/>
        <v>0</v>
      </c>
      <c r="BA123" s="1">
        <f t="shared" ca="1" si="40"/>
        <v>0</v>
      </c>
      <c r="BB123" s="1">
        <f t="shared" ca="1" si="40"/>
        <v>0</v>
      </c>
      <c r="BC123" s="1">
        <f t="shared" ca="1" si="40"/>
        <v>0</v>
      </c>
    </row>
    <row r="124" spans="2:55" x14ac:dyDescent="0.25">
      <c r="B124" s="7"/>
      <c r="C124" s="7"/>
      <c r="D124" s="7"/>
      <c r="E124" s="7"/>
      <c r="H124" s="14" t="s">
        <v>146</v>
      </c>
      <c r="K124" s="1">
        <f ca="1">K122-K123</f>
        <v>41576608.625000045</v>
      </c>
      <c r="L124" s="1">
        <f ca="1">L122-L123</f>
        <v>40793309.875000045</v>
      </c>
      <c r="M124" s="1">
        <f t="shared" ref="M124:BC124" ca="1" si="41">M122-M123</f>
        <v>40010011.125000045</v>
      </c>
      <c r="N124" s="1">
        <f t="shared" ca="1" si="41"/>
        <v>39214887.375000045</v>
      </c>
      <c r="O124" s="1">
        <f t="shared" ca="1" si="41"/>
        <v>38431588.625000045</v>
      </c>
      <c r="P124" s="1">
        <f t="shared" ca="1" si="41"/>
        <v>32170871.713715199</v>
      </c>
      <c r="Q124" s="1">
        <f t="shared" ca="1" si="41"/>
        <v>31231551.543497704</v>
      </c>
      <c r="R124" s="1">
        <f t="shared" ca="1" si="41"/>
        <v>28959331.639317416</v>
      </c>
      <c r="S124" s="1">
        <f t="shared" ca="1" si="41"/>
        <v>24274977.761683524</v>
      </c>
      <c r="T124" s="1">
        <f t="shared" ca="1" si="41"/>
        <v>14779584.777306305</v>
      </c>
      <c r="U124" s="1">
        <f t="shared" ca="1" si="41"/>
        <v>3029700.6633501202</v>
      </c>
      <c r="V124" s="1">
        <f t="shared" ca="1" si="41"/>
        <v>0</v>
      </c>
      <c r="W124" s="1">
        <f t="shared" ca="1" si="41"/>
        <v>0</v>
      </c>
      <c r="X124" s="1">
        <f t="shared" ca="1" si="41"/>
        <v>0</v>
      </c>
      <c r="Y124" s="1">
        <f t="shared" ca="1" si="41"/>
        <v>0</v>
      </c>
      <c r="Z124" s="1">
        <f t="shared" ca="1" si="41"/>
        <v>0</v>
      </c>
      <c r="AA124" s="1">
        <f t="shared" ca="1" si="41"/>
        <v>0</v>
      </c>
      <c r="AB124" s="1">
        <f t="shared" ca="1" si="41"/>
        <v>0</v>
      </c>
      <c r="AC124" s="1">
        <f t="shared" ca="1" si="41"/>
        <v>0</v>
      </c>
      <c r="AD124" s="1">
        <f t="shared" ca="1" si="41"/>
        <v>0</v>
      </c>
      <c r="AE124" s="1">
        <f t="shared" ca="1" si="41"/>
        <v>0</v>
      </c>
      <c r="AF124" s="1">
        <f t="shared" ca="1" si="41"/>
        <v>0</v>
      </c>
      <c r="AG124" s="1">
        <f t="shared" ca="1" si="41"/>
        <v>0</v>
      </c>
      <c r="AH124" s="1">
        <f t="shared" ca="1" si="41"/>
        <v>0</v>
      </c>
      <c r="AI124" s="1">
        <f t="shared" ca="1" si="41"/>
        <v>0</v>
      </c>
      <c r="AJ124" s="1">
        <f t="shared" ca="1" si="41"/>
        <v>0</v>
      </c>
      <c r="AK124" s="1">
        <f t="shared" ca="1" si="41"/>
        <v>0</v>
      </c>
      <c r="AL124" s="1">
        <f t="shared" ca="1" si="41"/>
        <v>0</v>
      </c>
      <c r="AM124" s="1">
        <f t="shared" ca="1" si="41"/>
        <v>0</v>
      </c>
      <c r="AN124" s="1">
        <f t="shared" ca="1" si="41"/>
        <v>0</v>
      </c>
      <c r="AO124" s="1">
        <f t="shared" ca="1" si="41"/>
        <v>0</v>
      </c>
      <c r="AP124" s="1">
        <f t="shared" ca="1" si="41"/>
        <v>0</v>
      </c>
      <c r="AQ124" s="1">
        <f t="shared" ca="1" si="41"/>
        <v>0</v>
      </c>
      <c r="AR124" s="1">
        <f t="shared" ca="1" si="41"/>
        <v>0</v>
      </c>
      <c r="AS124" s="1">
        <f t="shared" ca="1" si="41"/>
        <v>0</v>
      </c>
      <c r="AT124" s="1">
        <f t="shared" ca="1" si="41"/>
        <v>0</v>
      </c>
      <c r="AU124" s="1">
        <f t="shared" ca="1" si="41"/>
        <v>0</v>
      </c>
      <c r="AV124" s="1">
        <f t="shared" ca="1" si="41"/>
        <v>0</v>
      </c>
      <c r="AW124" s="1">
        <f t="shared" ca="1" si="41"/>
        <v>0</v>
      </c>
      <c r="AX124" s="1">
        <f t="shared" ca="1" si="41"/>
        <v>0</v>
      </c>
      <c r="AY124" s="1">
        <f t="shared" ca="1" si="41"/>
        <v>0</v>
      </c>
      <c r="AZ124" s="1">
        <f t="shared" ca="1" si="41"/>
        <v>0</v>
      </c>
      <c r="BA124" s="1">
        <f t="shared" ca="1" si="41"/>
        <v>0</v>
      </c>
      <c r="BB124" s="1">
        <f t="shared" ca="1" si="41"/>
        <v>0</v>
      </c>
      <c r="BC124" s="1">
        <f t="shared" ca="1" si="41"/>
        <v>0</v>
      </c>
    </row>
    <row r="125" spans="2:55" x14ac:dyDescent="0.25">
      <c r="B125" s="7" t="s">
        <v>138</v>
      </c>
      <c r="C125" s="7">
        <f ca="1">C122*E94</f>
        <v>78704335.125</v>
      </c>
      <c r="D125" s="7"/>
      <c r="E125" s="7"/>
      <c r="H125" s="14" t="s">
        <v>147</v>
      </c>
      <c r="K125" s="1">
        <f ca="1">SUM($K$123:K123)</f>
        <v>802648.75</v>
      </c>
      <c r="L125" s="1">
        <f ca="1">SUM($K$123:L123)</f>
        <v>1585947.5</v>
      </c>
      <c r="M125" s="1">
        <f ca="1">SUM($K$123:M123)</f>
        <v>2369246.25</v>
      </c>
      <c r="N125" s="1">
        <f ca="1">SUM($K$123:N123)</f>
        <v>3164370</v>
      </c>
      <c r="O125" s="1">
        <f ca="1">SUM($K$123:O123)</f>
        <v>3947668.75</v>
      </c>
      <c r="P125" s="1">
        <f ca="1">SUM($K$123:P123)</f>
        <v>10208385.661284845</v>
      </c>
      <c r="Q125" s="1">
        <f ca="1">SUM($K$123:Q123)</f>
        <v>11147705.831502343</v>
      </c>
      <c r="R125" s="1">
        <f ca="1">SUM($K$123:R123)</f>
        <v>13419925.735682631</v>
      </c>
      <c r="S125" s="1">
        <f ca="1">SUM($K$123:S123)</f>
        <v>18104279.613316521</v>
      </c>
      <c r="T125" s="1">
        <f ca="1">SUM($K$123:T123)</f>
        <v>27599672.597693741</v>
      </c>
      <c r="U125" s="1">
        <f ca="1">SUM($K$123:U123)</f>
        <v>39349556.711649925</v>
      </c>
      <c r="V125" s="1">
        <f ca="1">SUM($K$123:V123)</f>
        <v>42379257.375000045</v>
      </c>
      <c r="W125" s="1">
        <f ca="1">SUM($K$123:W123)</f>
        <v>42379257.375000045</v>
      </c>
      <c r="X125" s="1">
        <f ca="1">SUM($K$123:X123)</f>
        <v>42379257.375000045</v>
      </c>
      <c r="Y125" s="1">
        <f ca="1">SUM($K$123:Y123)</f>
        <v>42379257.375000045</v>
      </c>
      <c r="Z125" s="1">
        <f ca="1">SUM($K$123:Z123)</f>
        <v>42379257.375000045</v>
      </c>
      <c r="AA125" s="1">
        <f ca="1">SUM($K$123:AA123)</f>
        <v>42379257.375000045</v>
      </c>
      <c r="AB125" s="1">
        <f ca="1">SUM($K$123:AB123)</f>
        <v>42379257.375000045</v>
      </c>
      <c r="AC125" s="1">
        <f ca="1">SUM($K$123:AC123)</f>
        <v>42379257.375000045</v>
      </c>
      <c r="AD125" s="1">
        <f ca="1">SUM($K$123:AD123)</f>
        <v>42379257.375000045</v>
      </c>
      <c r="AE125" s="1">
        <f ca="1">SUM($K$123:AE123)</f>
        <v>42379257.375000045</v>
      </c>
      <c r="AF125" s="1">
        <f ca="1">SUM($K$123:AF123)</f>
        <v>42379257.375000045</v>
      </c>
      <c r="AG125" s="1">
        <f ca="1">SUM($K$123:AG123)</f>
        <v>42379257.375000045</v>
      </c>
      <c r="AH125" s="1">
        <f ca="1">SUM($K$123:AH123)</f>
        <v>42379257.375000045</v>
      </c>
      <c r="AI125" s="1">
        <f ca="1">SUM($K$123:AI123)</f>
        <v>42379257.375000045</v>
      </c>
      <c r="AJ125" s="1">
        <f ca="1">SUM($K$123:AJ123)</f>
        <v>42379257.375000045</v>
      </c>
      <c r="AK125" s="1">
        <f ca="1">SUM($K$123:AK123)</f>
        <v>42379257.375000045</v>
      </c>
      <c r="AL125" s="1">
        <f ca="1">SUM($K$123:AL123)</f>
        <v>42379257.375000045</v>
      </c>
      <c r="AM125" s="1">
        <f ca="1">SUM($K$123:AM123)</f>
        <v>42379257.375000045</v>
      </c>
      <c r="AN125" s="1">
        <f ca="1">SUM($K$123:AN123)</f>
        <v>42379257.375000045</v>
      </c>
      <c r="AO125" s="1">
        <f ca="1">SUM($K$123:AO123)</f>
        <v>42379257.375000045</v>
      </c>
      <c r="AP125" s="1">
        <f ca="1">SUM($K$123:AP123)</f>
        <v>42379257.375000045</v>
      </c>
      <c r="AQ125" s="1">
        <f ca="1">SUM($K$123:AQ123)</f>
        <v>42379257.375000045</v>
      </c>
      <c r="AR125" s="1">
        <f ca="1">SUM($K$123:AR123)</f>
        <v>42379257.375000045</v>
      </c>
      <c r="AS125" s="1">
        <f ca="1">SUM($K$123:AS123)</f>
        <v>42379257.375000045</v>
      </c>
      <c r="AT125" s="1">
        <f ca="1">SUM($K$123:AT123)</f>
        <v>42379257.375000045</v>
      </c>
      <c r="AU125" s="1">
        <f ca="1">SUM($K$123:AU123)</f>
        <v>42379257.375000045</v>
      </c>
      <c r="AV125" s="1">
        <f ca="1">SUM($K$123:AV123)</f>
        <v>42379257.375000045</v>
      </c>
      <c r="AW125" s="1">
        <f ca="1">SUM($K$123:AW123)</f>
        <v>42379257.375000045</v>
      </c>
      <c r="AX125" s="1">
        <f ca="1">SUM($K$123:AX123)</f>
        <v>42379257.375000045</v>
      </c>
      <c r="AY125" s="1">
        <f ca="1">SUM($K$123:AY123)</f>
        <v>42379257.375000045</v>
      </c>
      <c r="AZ125" s="1">
        <f ca="1">SUM($K$123:AZ123)</f>
        <v>42379257.375000045</v>
      </c>
      <c r="BA125" s="1">
        <f ca="1">SUM($K$123:BA123)</f>
        <v>42379257.375000045</v>
      </c>
      <c r="BB125" s="1">
        <f ca="1">SUM($K$123:BB123)</f>
        <v>42379257.375000045</v>
      </c>
      <c r="BC125" s="1">
        <f ca="1">SUM($K$123:BC123)</f>
        <v>42379257.375000045</v>
      </c>
    </row>
    <row r="126" spans="2:55" x14ac:dyDescent="0.25">
      <c r="B126" s="7" t="s">
        <v>139</v>
      </c>
      <c r="C126" s="7">
        <f ca="1">MAX(K131:BC131)</f>
        <v>87783386.450000003</v>
      </c>
      <c r="D126" s="7"/>
      <c r="E126" s="7"/>
      <c r="H126" s="14"/>
    </row>
    <row r="127" spans="2:55" x14ac:dyDescent="0.25">
      <c r="H127" s="57" t="s">
        <v>148</v>
      </c>
    </row>
    <row r="128" spans="2:55" x14ac:dyDescent="0.25">
      <c r="H128" s="14" t="s">
        <v>144</v>
      </c>
      <c r="K128" s="1">
        <f ca="1">C125</f>
        <v>78704335.125</v>
      </c>
      <c r="L128" s="1">
        <f ca="1">K130</f>
        <v>78704335.125</v>
      </c>
      <c r="M128" s="1">
        <f t="shared" ref="M128:BC128" ca="1" si="42">L130</f>
        <v>78704335.125</v>
      </c>
      <c r="N128" s="1">
        <f t="shared" ca="1" si="42"/>
        <v>78704335.125</v>
      </c>
      <c r="O128" s="1">
        <f t="shared" ca="1" si="42"/>
        <v>78704335.125</v>
      </c>
      <c r="P128" s="1">
        <f t="shared" ca="1" si="42"/>
        <v>78704335.125</v>
      </c>
      <c r="Q128" s="1">
        <f t="shared" ca="1" si="42"/>
        <v>78704335.125</v>
      </c>
      <c r="R128" s="1">
        <f t="shared" ca="1" si="42"/>
        <v>78704335.125</v>
      </c>
      <c r="S128" s="1">
        <f t="shared" ca="1" si="42"/>
        <v>78704335.125</v>
      </c>
      <c r="T128" s="1">
        <f t="shared" ca="1" si="42"/>
        <v>78704335.125</v>
      </c>
      <c r="U128" s="1">
        <f t="shared" ca="1" si="42"/>
        <v>78704335.125</v>
      </c>
      <c r="V128" s="1">
        <f t="shared" ca="1" si="42"/>
        <v>78704335.125</v>
      </c>
      <c r="W128" s="1">
        <f t="shared" ca="1" si="42"/>
        <v>67443941.845426053</v>
      </c>
      <c r="X128" s="1">
        <f t="shared" ca="1" si="42"/>
        <v>52695970.408147745</v>
      </c>
      <c r="Y128" s="1">
        <f t="shared" ca="1" si="42"/>
        <v>39625542.763890222</v>
      </c>
      <c r="Z128" s="1">
        <f t="shared" ca="1" si="42"/>
        <v>29342624.498789117</v>
      </c>
      <c r="AA128" s="1">
        <f t="shared" ca="1" si="42"/>
        <v>21828895.168721639</v>
      </c>
      <c r="AB128" s="1">
        <f t="shared" ca="1" si="42"/>
        <v>15432695.263018664</v>
      </c>
      <c r="AC128" s="1">
        <f t="shared" ca="1" si="42"/>
        <v>10620174.640367584</v>
      </c>
      <c r="AD128" s="1">
        <f t="shared" ca="1" si="42"/>
        <v>4475803.5801772233</v>
      </c>
      <c r="AE128" s="1">
        <f t="shared" ca="1" si="42"/>
        <v>2976848.410604557</v>
      </c>
      <c r="AF128" s="1">
        <f t="shared" ca="1" si="42"/>
        <v>2114008.6363799474</v>
      </c>
      <c r="AG128" s="1">
        <f t="shared" ca="1" si="42"/>
        <v>1409121.3565095752</v>
      </c>
      <c r="AH128" s="1">
        <f t="shared" ca="1" si="42"/>
        <v>961959.71723825624</v>
      </c>
      <c r="AI128" s="1">
        <f t="shared" ca="1" si="42"/>
        <v>2.9569491744041443E-8</v>
      </c>
      <c r="AJ128" s="1">
        <f t="shared" ca="1" si="42"/>
        <v>2.9569491744041443E-8</v>
      </c>
      <c r="AK128" s="1">
        <f t="shared" ca="1" si="42"/>
        <v>2.9569491744041443E-8</v>
      </c>
      <c r="AL128" s="1">
        <f t="shared" ca="1" si="42"/>
        <v>2.9569491744041443E-8</v>
      </c>
      <c r="AM128" s="1">
        <f t="shared" ca="1" si="42"/>
        <v>2.9569491744041443E-8</v>
      </c>
      <c r="AN128" s="1">
        <f t="shared" ca="1" si="42"/>
        <v>2.9569491744041443E-8</v>
      </c>
      <c r="AO128" s="1">
        <f t="shared" ca="1" si="42"/>
        <v>2.9569491744041443E-8</v>
      </c>
      <c r="AP128" s="1">
        <f t="shared" ca="1" si="42"/>
        <v>2.9569491744041443E-8</v>
      </c>
      <c r="AQ128" s="1">
        <f t="shared" ca="1" si="42"/>
        <v>2.9569491744041443E-8</v>
      </c>
      <c r="AR128" s="1">
        <f t="shared" ca="1" si="42"/>
        <v>2.9569491744041443E-8</v>
      </c>
      <c r="AS128" s="1">
        <f t="shared" ca="1" si="42"/>
        <v>2.9569491744041443E-8</v>
      </c>
      <c r="AT128" s="1">
        <f t="shared" ca="1" si="42"/>
        <v>2.9569491744041443E-8</v>
      </c>
      <c r="AU128" s="1">
        <f t="shared" ca="1" si="42"/>
        <v>2.9569491744041443E-8</v>
      </c>
      <c r="AV128" s="1">
        <f t="shared" ca="1" si="42"/>
        <v>2.9569491744041443E-8</v>
      </c>
      <c r="AW128" s="1">
        <f t="shared" ca="1" si="42"/>
        <v>2.9569491744041443E-8</v>
      </c>
      <c r="AX128" s="1">
        <f t="shared" ca="1" si="42"/>
        <v>2.9569491744041443E-8</v>
      </c>
      <c r="AY128" s="1">
        <f t="shared" ca="1" si="42"/>
        <v>2.9569491744041443E-8</v>
      </c>
      <c r="AZ128" s="1">
        <f t="shared" ca="1" si="42"/>
        <v>2.9569491744041443E-8</v>
      </c>
      <c r="BA128" s="1">
        <f t="shared" ca="1" si="42"/>
        <v>2.9569491744041443E-8</v>
      </c>
      <c r="BB128" s="1">
        <f t="shared" ca="1" si="42"/>
        <v>2.9569491744041443E-8</v>
      </c>
      <c r="BC128" s="1">
        <f t="shared" ca="1" si="42"/>
        <v>2.9569491744041443E-8</v>
      </c>
    </row>
    <row r="129" spans="2:55" x14ac:dyDescent="0.25">
      <c r="H129" s="14" t="s">
        <v>149</v>
      </c>
      <c r="I129" s="3">
        <f t="shared" ref="I129" ca="1" si="43">SUM(K129:BC129)</f>
        <v>78704335.124999985</v>
      </c>
      <c r="K129" s="1">
        <f ca="1">MIN(-K94-K123,K128)</f>
        <v>0</v>
      </c>
      <c r="L129" s="1">
        <f ca="1">MIN(-L94-L123,L128)</f>
        <v>0</v>
      </c>
      <c r="M129" s="1">
        <f t="shared" ref="M129:BC129" ca="1" si="44">MIN(-M94-M123,M128)</f>
        <v>0</v>
      </c>
      <c r="N129" s="1">
        <f t="shared" ca="1" si="44"/>
        <v>0</v>
      </c>
      <c r="O129" s="1">
        <f t="shared" ca="1" si="44"/>
        <v>0</v>
      </c>
      <c r="P129" s="1">
        <f t="shared" ca="1" si="44"/>
        <v>0</v>
      </c>
      <c r="Q129" s="1">
        <f t="shared" ca="1" si="44"/>
        <v>0</v>
      </c>
      <c r="R129" s="1">
        <f t="shared" ca="1" si="44"/>
        <v>0</v>
      </c>
      <c r="S129" s="1">
        <f t="shared" ca="1" si="44"/>
        <v>0</v>
      </c>
      <c r="T129" s="1">
        <f t="shared" ca="1" si="44"/>
        <v>0</v>
      </c>
      <c r="U129" s="1">
        <f t="shared" ca="1" si="44"/>
        <v>0</v>
      </c>
      <c r="V129" s="1">
        <f t="shared" ca="1" si="44"/>
        <v>11260393.279573953</v>
      </c>
      <c r="W129" s="1">
        <f t="shared" ca="1" si="44"/>
        <v>14747971.43727831</v>
      </c>
      <c r="X129" s="1">
        <f t="shared" ca="1" si="44"/>
        <v>13070427.644257519</v>
      </c>
      <c r="Y129" s="1">
        <f t="shared" ca="1" si="44"/>
        <v>10282918.265101103</v>
      </c>
      <c r="Z129" s="1">
        <f t="shared" ca="1" si="44"/>
        <v>7513729.3300674781</v>
      </c>
      <c r="AA129" s="1">
        <f t="shared" ca="1" si="44"/>
        <v>6396199.9057029737</v>
      </c>
      <c r="AB129" s="1">
        <f t="shared" ca="1" si="44"/>
        <v>4812520.6226510797</v>
      </c>
      <c r="AC129" s="1">
        <f t="shared" ca="1" si="44"/>
        <v>6144371.060190361</v>
      </c>
      <c r="AD129" s="1">
        <f t="shared" ca="1" si="44"/>
        <v>1498955.1695726665</v>
      </c>
      <c r="AE129" s="1">
        <f t="shared" ca="1" si="44"/>
        <v>862839.77422460949</v>
      </c>
      <c r="AF129" s="1">
        <f t="shared" ca="1" si="44"/>
        <v>704887.27987037215</v>
      </c>
      <c r="AG129" s="1">
        <f t="shared" ca="1" si="44"/>
        <v>447161.63927131897</v>
      </c>
      <c r="AH129" s="1">
        <f t="shared" ca="1" si="44"/>
        <v>961959.71723822667</v>
      </c>
      <c r="AI129" s="1">
        <f t="shared" ca="1" si="44"/>
        <v>0</v>
      </c>
      <c r="AJ129" s="1">
        <f t="shared" ca="1" si="44"/>
        <v>0</v>
      </c>
      <c r="AK129" s="1">
        <f t="shared" ca="1" si="44"/>
        <v>0</v>
      </c>
      <c r="AL129" s="1">
        <f t="shared" ca="1" si="44"/>
        <v>0</v>
      </c>
      <c r="AM129" s="1">
        <f t="shared" ca="1" si="44"/>
        <v>0</v>
      </c>
      <c r="AN129" s="1">
        <f t="shared" ca="1" si="44"/>
        <v>0</v>
      </c>
      <c r="AO129" s="1">
        <f t="shared" ca="1" si="44"/>
        <v>0</v>
      </c>
      <c r="AP129" s="1">
        <f t="shared" ca="1" si="44"/>
        <v>0</v>
      </c>
      <c r="AQ129" s="1">
        <f t="shared" ca="1" si="44"/>
        <v>0</v>
      </c>
      <c r="AR129" s="1">
        <f t="shared" ca="1" si="44"/>
        <v>0</v>
      </c>
      <c r="AS129" s="1">
        <f t="shared" ca="1" si="44"/>
        <v>0</v>
      </c>
      <c r="AT129" s="1">
        <f t="shared" ca="1" si="44"/>
        <v>0</v>
      </c>
      <c r="AU129" s="1">
        <f t="shared" ca="1" si="44"/>
        <v>0</v>
      </c>
      <c r="AV129" s="1">
        <f t="shared" ca="1" si="44"/>
        <v>0</v>
      </c>
      <c r="AW129" s="1">
        <f t="shared" ca="1" si="44"/>
        <v>0</v>
      </c>
      <c r="AX129" s="1">
        <f t="shared" ca="1" si="44"/>
        <v>0</v>
      </c>
      <c r="AY129" s="1">
        <f t="shared" ca="1" si="44"/>
        <v>0</v>
      </c>
      <c r="AZ129" s="1">
        <f t="shared" ca="1" si="44"/>
        <v>0</v>
      </c>
      <c r="BA129" s="1">
        <f t="shared" ca="1" si="44"/>
        <v>0</v>
      </c>
      <c r="BB129" s="1">
        <f t="shared" ca="1" si="44"/>
        <v>0</v>
      </c>
      <c r="BC129" s="1">
        <f t="shared" ca="1" si="44"/>
        <v>0</v>
      </c>
    </row>
    <row r="130" spans="2:55" x14ac:dyDescent="0.25">
      <c r="H130" s="14" t="s">
        <v>146</v>
      </c>
      <c r="K130" s="1">
        <f ca="1">K128-K129</f>
        <v>78704335.125</v>
      </c>
      <c r="L130" s="1">
        <f ca="1">L128-L129</f>
        <v>78704335.125</v>
      </c>
      <c r="M130" s="1">
        <f t="shared" ref="M130:BC130" ca="1" si="45">M128-M129</f>
        <v>78704335.125</v>
      </c>
      <c r="N130" s="1">
        <f t="shared" ca="1" si="45"/>
        <v>78704335.125</v>
      </c>
      <c r="O130" s="1">
        <f t="shared" ca="1" si="45"/>
        <v>78704335.125</v>
      </c>
      <c r="P130" s="1">
        <f t="shared" ca="1" si="45"/>
        <v>78704335.125</v>
      </c>
      <c r="Q130" s="1">
        <f t="shared" ca="1" si="45"/>
        <v>78704335.125</v>
      </c>
      <c r="R130" s="1">
        <f t="shared" ca="1" si="45"/>
        <v>78704335.125</v>
      </c>
      <c r="S130" s="1">
        <f t="shared" ca="1" si="45"/>
        <v>78704335.125</v>
      </c>
      <c r="T130" s="1">
        <f t="shared" ca="1" si="45"/>
        <v>78704335.125</v>
      </c>
      <c r="U130" s="1">
        <f t="shared" ca="1" si="45"/>
        <v>78704335.125</v>
      </c>
      <c r="V130" s="1">
        <f t="shared" ca="1" si="45"/>
        <v>67443941.845426053</v>
      </c>
      <c r="W130" s="1">
        <f t="shared" ca="1" si="45"/>
        <v>52695970.408147745</v>
      </c>
      <c r="X130" s="1">
        <f t="shared" ca="1" si="45"/>
        <v>39625542.763890222</v>
      </c>
      <c r="Y130" s="1">
        <f t="shared" ca="1" si="45"/>
        <v>29342624.498789117</v>
      </c>
      <c r="Z130" s="1">
        <f t="shared" ca="1" si="45"/>
        <v>21828895.168721639</v>
      </c>
      <c r="AA130" s="1">
        <f t="shared" ca="1" si="45"/>
        <v>15432695.263018664</v>
      </c>
      <c r="AB130" s="1">
        <f t="shared" ca="1" si="45"/>
        <v>10620174.640367584</v>
      </c>
      <c r="AC130" s="1">
        <f t="shared" ca="1" si="45"/>
        <v>4475803.5801772233</v>
      </c>
      <c r="AD130" s="1">
        <f t="shared" ca="1" si="45"/>
        <v>2976848.410604557</v>
      </c>
      <c r="AE130" s="1">
        <f t="shared" ca="1" si="45"/>
        <v>2114008.6363799474</v>
      </c>
      <c r="AF130" s="1">
        <f t="shared" ca="1" si="45"/>
        <v>1409121.3565095752</v>
      </c>
      <c r="AG130" s="1">
        <f t="shared" ca="1" si="45"/>
        <v>961959.71723825624</v>
      </c>
      <c r="AH130" s="1">
        <f t="shared" ca="1" si="45"/>
        <v>2.9569491744041443E-8</v>
      </c>
      <c r="AI130" s="1">
        <f t="shared" ca="1" si="45"/>
        <v>2.9569491744041443E-8</v>
      </c>
      <c r="AJ130" s="1">
        <f t="shared" ca="1" si="45"/>
        <v>2.9569491744041443E-8</v>
      </c>
      <c r="AK130" s="1">
        <f t="shared" ca="1" si="45"/>
        <v>2.9569491744041443E-8</v>
      </c>
      <c r="AL130" s="1">
        <f t="shared" ca="1" si="45"/>
        <v>2.9569491744041443E-8</v>
      </c>
      <c r="AM130" s="1">
        <f t="shared" ca="1" si="45"/>
        <v>2.9569491744041443E-8</v>
      </c>
      <c r="AN130" s="1">
        <f t="shared" ca="1" si="45"/>
        <v>2.9569491744041443E-8</v>
      </c>
      <c r="AO130" s="1">
        <f t="shared" ca="1" si="45"/>
        <v>2.9569491744041443E-8</v>
      </c>
      <c r="AP130" s="1">
        <f t="shared" ca="1" si="45"/>
        <v>2.9569491744041443E-8</v>
      </c>
      <c r="AQ130" s="1">
        <f t="shared" ca="1" si="45"/>
        <v>2.9569491744041443E-8</v>
      </c>
      <c r="AR130" s="1">
        <f t="shared" ca="1" si="45"/>
        <v>2.9569491744041443E-8</v>
      </c>
      <c r="AS130" s="1">
        <f t="shared" ca="1" si="45"/>
        <v>2.9569491744041443E-8</v>
      </c>
      <c r="AT130" s="1">
        <f t="shared" ca="1" si="45"/>
        <v>2.9569491744041443E-8</v>
      </c>
      <c r="AU130" s="1">
        <f t="shared" ca="1" si="45"/>
        <v>2.9569491744041443E-8</v>
      </c>
      <c r="AV130" s="1">
        <f t="shared" ca="1" si="45"/>
        <v>2.9569491744041443E-8</v>
      </c>
      <c r="AW130" s="1">
        <f t="shared" ca="1" si="45"/>
        <v>2.9569491744041443E-8</v>
      </c>
      <c r="AX130" s="1">
        <f t="shared" ca="1" si="45"/>
        <v>2.9569491744041443E-8</v>
      </c>
      <c r="AY130" s="1">
        <f t="shared" ca="1" si="45"/>
        <v>2.9569491744041443E-8</v>
      </c>
      <c r="AZ130" s="1">
        <f t="shared" ca="1" si="45"/>
        <v>2.9569491744041443E-8</v>
      </c>
      <c r="BA130" s="1">
        <f t="shared" ca="1" si="45"/>
        <v>2.9569491744041443E-8</v>
      </c>
      <c r="BB130" s="1">
        <f t="shared" ca="1" si="45"/>
        <v>2.9569491744041443E-8</v>
      </c>
      <c r="BC130" s="1">
        <f t="shared" ca="1" si="45"/>
        <v>2.9569491744041443E-8</v>
      </c>
    </row>
    <row r="131" spans="2:55" x14ac:dyDescent="0.25">
      <c r="B131" s="10" t="s">
        <v>0</v>
      </c>
      <c r="C131" s="10" t="s">
        <v>1</v>
      </c>
      <c r="D131" s="10" t="s">
        <v>2</v>
      </c>
      <c r="E131" s="13" t="s">
        <v>3</v>
      </c>
      <c r="H131" s="14" t="s">
        <v>147</v>
      </c>
      <c r="K131" s="1">
        <f ca="1">ROUND(MAX(SUM($K$129:K129)+SUM($J$132:J132)-SUM($K$140:K140),0),2)</f>
        <v>0</v>
      </c>
      <c r="L131" s="1">
        <f ca="1">ROUND(MAX(SUM($K$129:L129)+SUM($J$132:K132)-SUM($K$140:L140),0),2)</f>
        <v>0</v>
      </c>
      <c r="M131" s="1">
        <f ca="1">ROUND(MAX(SUM($K$129:M129)+SUM($J$132:L132)-SUM($K$140:M140),0),2)</f>
        <v>0</v>
      </c>
      <c r="N131" s="1">
        <f ca="1">ROUND(MAX(SUM($K$129:N129)+SUM($J$132:M132)-SUM($K$140:N140),0),2)</f>
        <v>0</v>
      </c>
      <c r="O131" s="1">
        <f ca="1">ROUND(MAX(SUM($K$129:O129)+SUM($J$132:N132)-SUM($K$140:O140),0),2)</f>
        <v>0</v>
      </c>
      <c r="P131" s="1">
        <f ca="1">ROUND(MAX(SUM($K$129:P129)+SUM($J$132:O132)-SUM($K$140:P140),0),2)</f>
        <v>0</v>
      </c>
      <c r="Q131" s="1">
        <f ca="1">ROUND(MAX(SUM($K$129:Q129)+SUM($J$132:P132)-SUM($K$140:Q140),0),2)</f>
        <v>0</v>
      </c>
      <c r="R131" s="1">
        <f ca="1">ROUND(MAX(SUM($K$129:R129)+SUM($J$132:Q132)-SUM($K$140:R140),0),2)</f>
        <v>0</v>
      </c>
      <c r="S131" s="1">
        <f ca="1">ROUND(MAX(SUM($K$129:S129)+SUM($J$132:R132)-SUM($K$140:S140),0),2)</f>
        <v>0</v>
      </c>
      <c r="T131" s="1">
        <f ca="1">ROUND(MAX(SUM($K$129:T129)+SUM($J$132:S132)-SUM($K$140:T140),0),2)</f>
        <v>0</v>
      </c>
      <c r="U131" s="1">
        <f ca="1">ROUND(MAX(SUM($K$129:U129)+SUM($J$132:T132)-SUM($K$140:U140),0),2)</f>
        <v>0</v>
      </c>
      <c r="V131" s="1">
        <f ca="1">ROUND(MAX(SUM($K$129:V129)+SUM($J$132:U132)-SUM($K$140:V140),0),2)</f>
        <v>11260393.279999999</v>
      </c>
      <c r="W131" s="1">
        <f ca="1">ROUND(MAX(SUM($K$129:W129)+SUM($J$132:V132)-SUM($K$140:W140),0),2)</f>
        <v>26054240.949999999</v>
      </c>
      <c r="X131" s="1">
        <f ca="1">ROUND(MAX(SUM($K$129:X129)+SUM($J$132:W132)-SUM($K$140:X140),0),2)</f>
        <v>39230816.799999997</v>
      </c>
      <c r="Y131" s="1">
        <f ca="1">ROUND(MAX(SUM($K$129:Y129)+SUM($J$132:X132)-SUM($K$140:Y140),0),2)</f>
        <v>49673566.270000003</v>
      </c>
      <c r="Z131" s="1">
        <f ca="1">ROUND(MAX(SUM($K$129:Z129)+SUM($J$132:Y132)-SUM($K$140:Z140),0),2)</f>
        <v>57389671.859999999</v>
      </c>
      <c r="AA131" s="1">
        <f ca="1">ROUND(MAX(SUM($K$129:AA129)+SUM($J$132:Z132)-SUM($K$140:AA140),0),2)</f>
        <v>64019684.390000001</v>
      </c>
      <c r="AB131" s="1">
        <f ca="1">ROUND(MAX(SUM($K$129:AB129)+SUM($J$132:AA132)-SUM($K$140:AB140),0),2)</f>
        <v>69093029.129999995</v>
      </c>
      <c r="AC131" s="1">
        <f ca="1">ROUND(MAX(SUM($K$129:AC129)+SUM($J$132:AB132)-SUM($K$140:AC140),0),2)</f>
        <v>75518893.739999995</v>
      </c>
      <c r="AD131" s="1">
        <f ca="1">ROUND(MAX(SUM($K$129:AD129)+SUM($J$132:AC132)-SUM($K$140:AD140),0),2)</f>
        <v>77325522.230000004</v>
      </c>
      <c r="AE131" s="1">
        <f ca="1">ROUND(MAX(SUM($K$129:AE129)+SUM($J$132:AD132)-SUM($K$140:AE140),0),2)</f>
        <v>78503395.760000005</v>
      </c>
      <c r="AF131" s="1">
        <f ca="1">ROUND(MAX(SUM($K$129:AF129)+SUM($J$132:AE132)-SUM($K$140:AF140),0),2)</f>
        <v>79528115.590000004</v>
      </c>
      <c r="AG131" s="1">
        <f ca="1">ROUND(MAX(SUM($K$129:AG129)+SUM($J$132:AF132)-SUM($K$140:AG140),0),2)</f>
        <v>80299284.620000005</v>
      </c>
      <c r="AH131" s="1">
        <f ca="1">ROUND(MAX(SUM($K$129:AH129)+SUM($J$132:AG132)-SUM($K$140:AH140),0),2)</f>
        <v>81588393.560000002</v>
      </c>
      <c r="AI131" s="1">
        <f ca="1">ROUND(MAX(SUM($K$129:AI129)+SUM($J$132:AH132)-SUM($K$140:AI140),0),2)</f>
        <v>81920794.769999996</v>
      </c>
      <c r="AJ131" s="1">
        <f ca="1">ROUND(MAX(SUM($K$129:AJ129)+SUM($J$132:AI132)-SUM($K$140:AJ140),0),2)</f>
        <v>82254550.230000004</v>
      </c>
      <c r="AK131" s="1">
        <f ca="1">ROUND(MAX(SUM($K$129:AK129)+SUM($J$132:AJ132)-SUM($K$140:AK140),0),2)</f>
        <v>82589665.450000003</v>
      </c>
      <c r="AL131" s="1">
        <f ca="1">ROUND(MAX(SUM($K$129:AL129)+SUM($J$132:AK132)-SUM($K$140:AL140),0),2)</f>
        <v>82926145.969999999</v>
      </c>
      <c r="AM131" s="1">
        <f ca="1">ROUND(MAX(SUM($K$129:AM129)+SUM($J$132:AL132)-SUM($K$140:AM140),0),2)</f>
        <v>83263997.359999999</v>
      </c>
      <c r="AN131" s="1">
        <f ca="1">ROUND(MAX(SUM($K$129:AN129)+SUM($J$132:AM132)-SUM($K$140:AN140),0),2)</f>
        <v>83603225.189999998</v>
      </c>
      <c r="AO131" s="1">
        <f ca="1">ROUND(MAX(SUM($K$129:AO129)+SUM($J$132:AN132)-SUM($K$140:AO140),0),2)</f>
        <v>83943835.079999998</v>
      </c>
      <c r="AP131" s="1">
        <f ca="1">ROUND(MAX(SUM($K$129:AP129)+SUM($J$132:AO132)-SUM($K$140:AP140),0),2)</f>
        <v>84285832.650000006</v>
      </c>
      <c r="AQ131" s="1">
        <f ca="1">ROUND(MAX(SUM($K$129:AQ129)+SUM($J$132:AP132)-SUM($K$140:AQ140),0),2)</f>
        <v>84629223.569999993</v>
      </c>
      <c r="AR131" s="1">
        <f ca="1">ROUND(MAX(SUM($K$129:AR129)+SUM($J$132:AQ132)-SUM($K$140:AR140),0),2)</f>
        <v>84974013.5</v>
      </c>
      <c r="AS131" s="1">
        <f ca="1">ROUND(MAX(SUM($K$129:AS129)+SUM($J$132:AR132)-SUM($K$140:AS140),0),2)</f>
        <v>85320208.150000006</v>
      </c>
      <c r="AT131" s="1">
        <f ca="1">ROUND(MAX(SUM($K$129:AT129)+SUM($J$132:AS132)-SUM($K$140:AT140),0),2)</f>
        <v>85667813.239999995</v>
      </c>
      <c r="AU131" s="1">
        <f ca="1">ROUND(MAX(SUM($K$129:AU129)+SUM($J$132:AT132)-SUM($K$140:AU140),0),2)</f>
        <v>86016834.510000005</v>
      </c>
      <c r="AV131" s="1">
        <f ca="1">ROUND(MAX(SUM($K$129:AV129)+SUM($J$132:AU132)-SUM($K$140:AV140),0),2)</f>
        <v>86367277.739999995</v>
      </c>
      <c r="AW131" s="1">
        <f ca="1">ROUND(MAX(SUM($K$129:AW129)+SUM($J$132:AV132)-SUM($K$140:AW140),0),2)</f>
        <v>86719148.719999999</v>
      </c>
      <c r="AX131" s="1">
        <f ca="1">ROUND(MAX(SUM($K$129:AX129)+SUM($J$132:AW132)-SUM($K$140:AX140),0),2)</f>
        <v>87072453.269999996</v>
      </c>
      <c r="AY131" s="1">
        <f ca="1">ROUND(MAX(SUM($K$129:AY129)+SUM($J$132:AX132)-SUM($K$140:AY140),0),2)</f>
        <v>87427197.219999999</v>
      </c>
      <c r="AZ131" s="1">
        <f ca="1">ROUND(MAX(SUM($K$129:AZ129)+SUM($J$132:AY132)-SUM($K$140:AZ140),0),2)</f>
        <v>87783386.450000003</v>
      </c>
      <c r="BA131" s="1">
        <f ca="1">ROUND(MAX(SUM($K$129:BA129)+SUM($J$132:AZ132)-SUM($K$140:BA140),0),2)</f>
        <v>0</v>
      </c>
      <c r="BB131" s="1">
        <f ca="1">ROUND(MAX(SUM($K$129:BB129)+SUM($J$132:BA132)-SUM($K$140:BB140),0),2)</f>
        <v>0</v>
      </c>
      <c r="BC131" s="1">
        <f ca="1">ROUND(MAX(SUM($K$129:BC129)+SUM($J$132:BB132)-SUM($K$140:BC140),0),2)</f>
        <v>0</v>
      </c>
    </row>
    <row r="132" spans="2:55" x14ac:dyDescent="0.25">
      <c r="B132" s="7" t="s">
        <v>131</v>
      </c>
      <c r="C132" s="55">
        <f>C123</f>
        <v>0.05</v>
      </c>
      <c r="D132" s="7" t="s">
        <v>153</v>
      </c>
      <c r="E132" s="7">
        <f ca="1">I132</f>
        <v>9436691.7041836623</v>
      </c>
      <c r="H132" s="58" t="s">
        <v>150</v>
      </c>
      <c r="I132" s="60">
        <f t="shared" ref="I132:I137" ca="1" si="46">SUM(K132:BC132)</f>
        <v>9436691.7041836623</v>
      </c>
      <c r="J132" s="59"/>
      <c r="K132" s="59">
        <f t="shared" ref="K132:BC132" ca="1" si="47">K131*((1+$C$132)^(1/12)-1)</f>
        <v>0</v>
      </c>
      <c r="L132" s="59">
        <f t="shared" ca="1" si="47"/>
        <v>0</v>
      </c>
      <c r="M132" s="59">
        <f t="shared" ca="1" si="47"/>
        <v>0</v>
      </c>
      <c r="N132" s="59">
        <f t="shared" ca="1" si="47"/>
        <v>0</v>
      </c>
      <c r="O132" s="59">
        <f t="shared" ca="1" si="47"/>
        <v>0</v>
      </c>
      <c r="P132" s="59">
        <f t="shared" ca="1" si="47"/>
        <v>0</v>
      </c>
      <c r="Q132" s="59">
        <f t="shared" ca="1" si="47"/>
        <v>0</v>
      </c>
      <c r="R132" s="59">
        <f t="shared" ca="1" si="47"/>
        <v>0</v>
      </c>
      <c r="S132" s="59">
        <f t="shared" ca="1" si="47"/>
        <v>0</v>
      </c>
      <c r="T132" s="59">
        <f t="shared" ca="1" si="47"/>
        <v>0</v>
      </c>
      <c r="U132" s="59">
        <f t="shared" ca="1" si="47"/>
        <v>0</v>
      </c>
      <c r="V132" s="59">
        <f t="shared" ca="1" si="47"/>
        <v>45876.23607528209</v>
      </c>
      <c r="W132" s="59">
        <f t="shared" ca="1" si="47"/>
        <v>106148.20271929986</v>
      </c>
      <c r="X132" s="59">
        <f t="shared" ca="1" si="47"/>
        <v>159831.20377683139</v>
      </c>
      <c r="Y132" s="59">
        <f t="shared" ca="1" si="47"/>
        <v>202376.25775923964</v>
      </c>
      <c r="Z132" s="59">
        <f t="shared" ca="1" si="47"/>
        <v>233812.62706060064</v>
      </c>
      <c r="AA132" s="59">
        <f t="shared" ca="1" si="47"/>
        <v>260824.11879496023</v>
      </c>
      <c r="AB132" s="59">
        <f t="shared" ca="1" si="47"/>
        <v>281493.55326284148</v>
      </c>
      <c r="AC132" s="59">
        <f t="shared" ca="1" si="47"/>
        <v>307673.32110094675</v>
      </c>
      <c r="AD132" s="59">
        <f t="shared" ca="1" si="47"/>
        <v>315033.74920027249</v>
      </c>
      <c r="AE132" s="59">
        <f t="shared" ca="1" si="47"/>
        <v>319832.55176297534</v>
      </c>
      <c r="AF132" s="59">
        <f t="shared" ca="1" si="47"/>
        <v>324007.38719395443</v>
      </c>
      <c r="AG132" s="59">
        <f t="shared" ca="1" si="47"/>
        <v>327149.22528029047</v>
      </c>
      <c r="AH132" s="59">
        <f t="shared" ca="1" si="47"/>
        <v>332401.21467245818</v>
      </c>
      <c r="AI132" s="59">
        <f t="shared" ca="1" si="47"/>
        <v>333755.45834783261</v>
      </c>
      <c r="AJ132" s="59">
        <f t="shared" ca="1" si="47"/>
        <v>335115.21940534114</v>
      </c>
      <c r="AK132" s="59">
        <f t="shared" ca="1" si="47"/>
        <v>336480.52029340569</v>
      </c>
      <c r="AL132" s="59">
        <f t="shared" ca="1" si="47"/>
        <v>337851.38358267205</v>
      </c>
      <c r="AM132" s="59">
        <f t="shared" ca="1" si="47"/>
        <v>339227.83196600969</v>
      </c>
      <c r="AN132" s="59">
        <f t="shared" ca="1" si="47"/>
        <v>340609.88813628815</v>
      </c>
      <c r="AO132" s="59">
        <f t="shared" ca="1" si="47"/>
        <v>341997.574990083</v>
      </c>
      <c r="AP132" s="59">
        <f t="shared" ca="1" si="47"/>
        <v>343390.91542396997</v>
      </c>
      <c r="AQ132" s="59">
        <f t="shared" ca="1" si="47"/>
        <v>344789.93253823079</v>
      </c>
      <c r="AR132" s="59">
        <f t="shared" ca="1" si="47"/>
        <v>346194.64939240628</v>
      </c>
      <c r="AS132" s="59">
        <f t="shared" ca="1" si="47"/>
        <v>347605.08924974309</v>
      </c>
      <c r="AT132" s="59">
        <f t="shared" ca="1" si="47"/>
        <v>349021.27541422931</v>
      </c>
      <c r="AU132" s="59">
        <f t="shared" ca="1" si="47"/>
        <v>350443.23127133551</v>
      </c>
      <c r="AV132" s="59">
        <f t="shared" ca="1" si="47"/>
        <v>351870.98036949697</v>
      </c>
      <c r="AW132" s="59">
        <f t="shared" ca="1" si="47"/>
        <v>353304.54629789066</v>
      </c>
      <c r="AX132" s="59">
        <f t="shared" ca="1" si="47"/>
        <v>354743.95276791684</v>
      </c>
      <c r="AY132" s="59">
        <f t="shared" ca="1" si="47"/>
        <v>356189.2235317172</v>
      </c>
      <c r="AZ132" s="59">
        <f t="shared" ca="1" si="47"/>
        <v>357640.38254513964</v>
      </c>
      <c r="BA132" s="59">
        <f t="shared" ca="1" si="47"/>
        <v>0</v>
      </c>
      <c r="BB132" s="59">
        <f t="shared" ca="1" si="47"/>
        <v>0</v>
      </c>
      <c r="BC132" s="59">
        <f t="shared" ca="1" si="47"/>
        <v>0</v>
      </c>
    </row>
    <row r="133" spans="2:55" x14ac:dyDescent="0.25">
      <c r="B133" s="7" t="s">
        <v>135</v>
      </c>
      <c r="C133" s="8">
        <v>1000</v>
      </c>
      <c r="D133" s="7" t="s">
        <v>155</v>
      </c>
      <c r="E133" s="7">
        <f ca="1">I133</f>
        <v>31000</v>
      </c>
      <c r="H133" s="58" t="s">
        <v>135</v>
      </c>
      <c r="I133" s="60">
        <f t="shared" ca="1" si="46"/>
        <v>31000</v>
      </c>
      <c r="J133" s="59"/>
      <c r="K133" s="59">
        <f t="shared" ref="K133:BC133" ca="1" si="48">(K131&gt;0)*$C$133</f>
        <v>0</v>
      </c>
      <c r="L133" s="59">
        <f t="shared" ca="1" si="48"/>
        <v>0</v>
      </c>
      <c r="M133" s="59">
        <f t="shared" ca="1" si="48"/>
        <v>0</v>
      </c>
      <c r="N133" s="59">
        <f t="shared" ca="1" si="48"/>
        <v>0</v>
      </c>
      <c r="O133" s="59">
        <f t="shared" ca="1" si="48"/>
        <v>0</v>
      </c>
      <c r="P133" s="59">
        <f t="shared" ca="1" si="48"/>
        <v>0</v>
      </c>
      <c r="Q133" s="59">
        <f t="shared" ca="1" si="48"/>
        <v>0</v>
      </c>
      <c r="R133" s="59">
        <f t="shared" ca="1" si="48"/>
        <v>0</v>
      </c>
      <c r="S133" s="59">
        <f t="shared" ca="1" si="48"/>
        <v>0</v>
      </c>
      <c r="T133" s="59">
        <f t="shared" ca="1" si="48"/>
        <v>0</v>
      </c>
      <c r="U133" s="59">
        <f t="shared" ca="1" si="48"/>
        <v>0</v>
      </c>
      <c r="V133" s="59">
        <f t="shared" ca="1" si="48"/>
        <v>1000</v>
      </c>
      <c r="W133" s="59">
        <f t="shared" ca="1" si="48"/>
        <v>1000</v>
      </c>
      <c r="X133" s="59">
        <f t="shared" ca="1" si="48"/>
        <v>1000</v>
      </c>
      <c r="Y133" s="59">
        <f t="shared" ca="1" si="48"/>
        <v>1000</v>
      </c>
      <c r="Z133" s="59">
        <f t="shared" ca="1" si="48"/>
        <v>1000</v>
      </c>
      <c r="AA133" s="59">
        <f t="shared" ca="1" si="48"/>
        <v>1000</v>
      </c>
      <c r="AB133" s="59">
        <f t="shared" ca="1" si="48"/>
        <v>1000</v>
      </c>
      <c r="AC133" s="59">
        <f t="shared" ca="1" si="48"/>
        <v>1000</v>
      </c>
      <c r="AD133" s="59">
        <f t="shared" ca="1" si="48"/>
        <v>1000</v>
      </c>
      <c r="AE133" s="59">
        <f t="shared" ca="1" si="48"/>
        <v>1000</v>
      </c>
      <c r="AF133" s="59">
        <f t="shared" ca="1" si="48"/>
        <v>1000</v>
      </c>
      <c r="AG133" s="59">
        <f t="shared" ca="1" si="48"/>
        <v>1000</v>
      </c>
      <c r="AH133" s="59">
        <f t="shared" ca="1" si="48"/>
        <v>1000</v>
      </c>
      <c r="AI133" s="59">
        <f t="shared" ca="1" si="48"/>
        <v>1000</v>
      </c>
      <c r="AJ133" s="59">
        <f t="shared" ca="1" si="48"/>
        <v>1000</v>
      </c>
      <c r="AK133" s="59">
        <f t="shared" ca="1" si="48"/>
        <v>1000</v>
      </c>
      <c r="AL133" s="59">
        <f t="shared" ca="1" si="48"/>
        <v>1000</v>
      </c>
      <c r="AM133" s="59">
        <f t="shared" ca="1" si="48"/>
        <v>1000</v>
      </c>
      <c r="AN133" s="59">
        <f t="shared" ca="1" si="48"/>
        <v>1000</v>
      </c>
      <c r="AO133" s="59">
        <f t="shared" ca="1" si="48"/>
        <v>1000</v>
      </c>
      <c r="AP133" s="59">
        <f t="shared" ca="1" si="48"/>
        <v>1000</v>
      </c>
      <c r="AQ133" s="59">
        <f t="shared" ca="1" si="48"/>
        <v>1000</v>
      </c>
      <c r="AR133" s="59">
        <f t="shared" ca="1" si="48"/>
        <v>1000</v>
      </c>
      <c r="AS133" s="59">
        <f t="shared" ca="1" si="48"/>
        <v>1000</v>
      </c>
      <c r="AT133" s="59">
        <f t="shared" ca="1" si="48"/>
        <v>1000</v>
      </c>
      <c r="AU133" s="59">
        <f t="shared" ca="1" si="48"/>
        <v>1000</v>
      </c>
      <c r="AV133" s="59">
        <f t="shared" ca="1" si="48"/>
        <v>1000</v>
      </c>
      <c r="AW133" s="59">
        <f t="shared" ca="1" si="48"/>
        <v>1000</v>
      </c>
      <c r="AX133" s="59">
        <f t="shared" ca="1" si="48"/>
        <v>1000</v>
      </c>
      <c r="AY133" s="59">
        <f t="shared" ca="1" si="48"/>
        <v>1000</v>
      </c>
      <c r="AZ133" s="59">
        <f t="shared" ca="1" si="48"/>
        <v>1000</v>
      </c>
      <c r="BA133" s="59">
        <f t="shared" ca="1" si="48"/>
        <v>0</v>
      </c>
      <c r="BB133" s="59">
        <f t="shared" ca="1" si="48"/>
        <v>0</v>
      </c>
      <c r="BC133" s="59">
        <f t="shared" ca="1" si="48"/>
        <v>0</v>
      </c>
    </row>
    <row r="134" spans="2:55" x14ac:dyDescent="0.25">
      <c r="B134" s="7" t="s">
        <v>133</v>
      </c>
      <c r="C134" s="9">
        <v>0.01</v>
      </c>
      <c r="D134" s="7" t="s">
        <v>140</v>
      </c>
      <c r="E134" s="7">
        <f ca="1">C125*C134</f>
        <v>787043.35125000007</v>
      </c>
      <c r="H134" s="58" t="s">
        <v>132</v>
      </c>
      <c r="I134" s="60">
        <f t="shared" ca="1" si="46"/>
        <v>787043.35125000007</v>
      </c>
      <c r="J134" s="59"/>
      <c r="K134" s="59">
        <f ca="1">(SUM($J$131:J131)=0)*(K131&gt;0)*$E$134</f>
        <v>0</v>
      </c>
      <c r="L134" s="59">
        <f ca="1">(SUM($J$131:K131)=0)*(L131&gt;0)*$E$134</f>
        <v>0</v>
      </c>
      <c r="M134" s="59">
        <f ca="1">(SUM($J$131:L131)=0)*(M131&gt;0)*$E$134</f>
        <v>0</v>
      </c>
      <c r="N134" s="59">
        <f ca="1">(SUM($J$131:M131)=0)*(N131&gt;0)*$E$134</f>
        <v>0</v>
      </c>
      <c r="O134" s="59">
        <f ca="1">(SUM($J$131:N131)=0)*(O131&gt;0)*$E$134</f>
        <v>0</v>
      </c>
      <c r="P134" s="59">
        <f ca="1">(SUM($J$131:O131)=0)*(P131&gt;0)*$E$134</f>
        <v>0</v>
      </c>
      <c r="Q134" s="59">
        <f ca="1">(SUM($J$131:P131)=0)*(Q131&gt;0)*$E$134</f>
        <v>0</v>
      </c>
      <c r="R134" s="59">
        <f ca="1">(SUM($J$131:Q131)=0)*(R131&gt;0)*$E$134</f>
        <v>0</v>
      </c>
      <c r="S134" s="59">
        <f ca="1">(SUM($J$131:R131)=0)*(S131&gt;0)*$E$134</f>
        <v>0</v>
      </c>
      <c r="T134" s="59">
        <f ca="1">(SUM($J$131:S131)=0)*(T131&gt;0)*$E$134</f>
        <v>0</v>
      </c>
      <c r="U134" s="59">
        <f ca="1">(SUM($J$131:T131)=0)*(U131&gt;0)*$E$134</f>
        <v>0</v>
      </c>
      <c r="V134" s="59">
        <f ca="1">(SUM($J$131:U131)=0)*(V131&gt;0)*$E$134</f>
        <v>787043.35125000007</v>
      </c>
      <c r="W134" s="59">
        <f ca="1">(SUM($J$131:V131)=0)*(W131&gt;0)*$E$134</f>
        <v>0</v>
      </c>
      <c r="X134" s="59">
        <f ca="1">(SUM($J$131:W131)=0)*(X131&gt;0)*$E$134</f>
        <v>0</v>
      </c>
      <c r="Y134" s="59">
        <f ca="1">(SUM($J$131:X131)=0)*(Y131&gt;0)*$E$134</f>
        <v>0</v>
      </c>
      <c r="Z134" s="59">
        <f ca="1">(SUM($J$131:Y131)=0)*(Z131&gt;0)*$E$134</f>
        <v>0</v>
      </c>
      <c r="AA134" s="59">
        <f ca="1">(SUM($J$131:Z131)=0)*(AA131&gt;0)*$E$134</f>
        <v>0</v>
      </c>
      <c r="AB134" s="59">
        <f ca="1">(SUM($J$131:AA131)=0)*(AB131&gt;0)*$E$134</f>
        <v>0</v>
      </c>
      <c r="AC134" s="59">
        <f ca="1">(SUM($J$131:AB131)=0)*(AC131&gt;0)*$E$134</f>
        <v>0</v>
      </c>
      <c r="AD134" s="59">
        <f ca="1">(SUM($J$131:AC131)=0)*(AD131&gt;0)*$E$134</f>
        <v>0</v>
      </c>
      <c r="AE134" s="59">
        <f ca="1">(SUM($J$131:AD131)=0)*(AE131&gt;0)*$E$134</f>
        <v>0</v>
      </c>
      <c r="AF134" s="59">
        <f ca="1">(SUM($J$131:AE131)=0)*(AF131&gt;0)*$E$134</f>
        <v>0</v>
      </c>
      <c r="AG134" s="59">
        <f ca="1">(SUM($J$131:AF131)=0)*(AG131&gt;0)*$E$134</f>
        <v>0</v>
      </c>
      <c r="AH134" s="59">
        <f ca="1">(SUM($J$131:AG131)=0)*(AH131&gt;0)*$E$134</f>
        <v>0</v>
      </c>
      <c r="AI134" s="59">
        <f ca="1">(SUM($J$131:AH131)=0)*(AI131&gt;0)*$E$134</f>
        <v>0</v>
      </c>
      <c r="AJ134" s="59">
        <f ca="1">(SUM($J$131:AI131)=0)*(AJ131&gt;0)*$E$134</f>
        <v>0</v>
      </c>
      <c r="AK134" s="59">
        <f ca="1">(SUM($J$131:AJ131)=0)*(AK131&gt;0)*$E$134</f>
        <v>0</v>
      </c>
      <c r="AL134" s="59">
        <f ca="1">(SUM($J$131:AK131)=0)*(AL131&gt;0)*$E$134</f>
        <v>0</v>
      </c>
      <c r="AM134" s="59">
        <f ca="1">(SUM($J$131:AL131)=0)*(AM131&gt;0)*$E$134</f>
        <v>0</v>
      </c>
      <c r="AN134" s="59">
        <f ca="1">(SUM($J$131:AM131)=0)*(AN131&gt;0)*$E$134</f>
        <v>0</v>
      </c>
      <c r="AO134" s="59">
        <f ca="1">(SUM($J$131:AN131)=0)*(AO131&gt;0)*$E$134</f>
        <v>0</v>
      </c>
      <c r="AP134" s="59">
        <f ca="1">(SUM($J$131:AO131)=0)*(AP131&gt;0)*$E$134</f>
        <v>0</v>
      </c>
      <c r="AQ134" s="59">
        <f ca="1">(SUM($J$131:AP131)=0)*(AQ131&gt;0)*$E$134</f>
        <v>0</v>
      </c>
      <c r="AR134" s="59">
        <f ca="1">(SUM($J$131:AQ131)=0)*(AR131&gt;0)*$E$134</f>
        <v>0</v>
      </c>
      <c r="AS134" s="59">
        <f ca="1">(SUM($J$131:AR131)=0)*(AS131&gt;0)*$E$134</f>
        <v>0</v>
      </c>
      <c r="AT134" s="59">
        <f ca="1">(SUM($J$131:AS131)=0)*(AT131&gt;0)*$E$134</f>
        <v>0</v>
      </c>
      <c r="AU134" s="59">
        <f ca="1">(SUM($J$131:AT131)=0)*(AU131&gt;0)*$E$134</f>
        <v>0</v>
      </c>
      <c r="AV134" s="59">
        <f ca="1">(SUM($J$131:AU131)=0)*(AV131&gt;0)*$E$134</f>
        <v>0</v>
      </c>
      <c r="AW134" s="59">
        <f ca="1">(SUM($J$131:AV131)=0)*(AW131&gt;0)*$E$134</f>
        <v>0</v>
      </c>
      <c r="AX134" s="59">
        <f ca="1">(SUM($J$131:AW131)=0)*(AX131&gt;0)*$E$134</f>
        <v>0</v>
      </c>
      <c r="AY134" s="59">
        <f ca="1">(SUM($J$131:AX131)=0)*(AY131&gt;0)*$E$134</f>
        <v>0</v>
      </c>
      <c r="AZ134" s="59">
        <f ca="1">(SUM($J$131:AY131)=0)*(AZ131&gt;0)*$E$134</f>
        <v>0</v>
      </c>
      <c r="BA134" s="59">
        <f ca="1">(SUM($J$131:AZ131)=0)*(BA131&gt;0)*$E$134</f>
        <v>0</v>
      </c>
      <c r="BB134" s="59">
        <f ca="1">(SUM($J$131:BA131)=0)*(BB131&gt;0)*$E$134</f>
        <v>0</v>
      </c>
      <c r="BC134" s="59">
        <f ca="1">(SUM($J$131:BB131)=0)*(BC131&gt;0)*$E$134</f>
        <v>0</v>
      </c>
    </row>
    <row r="135" spans="2:55" x14ac:dyDescent="0.25">
      <c r="B135" s="7" t="s">
        <v>134</v>
      </c>
      <c r="C135" s="9">
        <v>5.0000000000000001E-3</v>
      </c>
      <c r="D135" s="7" t="s">
        <v>141</v>
      </c>
      <c r="E135" s="7">
        <f ca="1">C126*C135</f>
        <v>438916.93225000001</v>
      </c>
      <c r="H135" s="58" t="s">
        <v>134</v>
      </c>
      <c r="I135" s="60">
        <f t="shared" ca="1" si="46"/>
        <v>438916.93225000001</v>
      </c>
      <c r="J135" s="59"/>
      <c r="K135" s="59">
        <f ca="1">(SUM(L132:$BC$132)=0)*(SUM($J$135:J135)=0)*$E$135</f>
        <v>0</v>
      </c>
      <c r="L135" s="59">
        <f ca="1">(SUM(M132:$BC$132)=0)*(SUM($J$135:K135)=0)*$E$135</f>
        <v>0</v>
      </c>
      <c r="M135" s="59">
        <f ca="1">(SUM(N132:$BC$132)=0)*(SUM($J$135:L135)=0)*$E$135</f>
        <v>0</v>
      </c>
      <c r="N135" s="59">
        <f ca="1">(SUM(O132:$BC$132)=0)*(SUM($J$135:M135)=0)*$E$135</f>
        <v>0</v>
      </c>
      <c r="O135" s="59">
        <f ca="1">(SUM(P132:$BC$132)=0)*(SUM($J$135:N135)=0)*$E$135</f>
        <v>0</v>
      </c>
      <c r="P135" s="59">
        <f ca="1">(SUM(Q132:$BC$132)=0)*(SUM($J$135:O135)=0)*$E$135</f>
        <v>0</v>
      </c>
      <c r="Q135" s="59">
        <f ca="1">(SUM(R132:$BC$132)=0)*(SUM($J$135:P135)=0)*$E$135</f>
        <v>0</v>
      </c>
      <c r="R135" s="59">
        <f ca="1">(SUM(S132:$BC$132)=0)*(SUM($J$135:Q135)=0)*$E$135</f>
        <v>0</v>
      </c>
      <c r="S135" s="59">
        <f ca="1">(SUM(T132:$BC$132)=0)*(SUM($J$135:R135)=0)*$E$135</f>
        <v>0</v>
      </c>
      <c r="T135" s="59">
        <f ca="1">(SUM(U132:$BC$132)=0)*(SUM($J$135:S135)=0)*$E$135</f>
        <v>0</v>
      </c>
      <c r="U135" s="59">
        <f ca="1">(SUM(V132:$BC$132)=0)*(SUM($J$135:T135)=0)*$E$135</f>
        <v>0</v>
      </c>
      <c r="V135" s="59">
        <f ca="1">(SUM(W132:$BC$132)=0)*(SUM($J$135:U135)=0)*$E$135</f>
        <v>0</v>
      </c>
      <c r="W135" s="59">
        <f ca="1">(SUM(X132:$BC$132)=0)*(SUM($J$135:V135)=0)*$E$135</f>
        <v>0</v>
      </c>
      <c r="X135" s="59">
        <f ca="1">(SUM(Y132:$BC$132)=0)*(SUM($J$135:W135)=0)*$E$135</f>
        <v>0</v>
      </c>
      <c r="Y135" s="59">
        <f ca="1">(SUM(Z132:$BC$132)=0)*(SUM($J$135:X135)=0)*$E$135</f>
        <v>0</v>
      </c>
      <c r="Z135" s="59">
        <f ca="1">(SUM(AA132:$BC$132)=0)*(SUM($J$135:Y135)=0)*$E$135</f>
        <v>0</v>
      </c>
      <c r="AA135" s="59">
        <f ca="1">(SUM(AB132:$BC$132)=0)*(SUM($J$135:Z135)=0)*$E$135</f>
        <v>0</v>
      </c>
      <c r="AB135" s="59">
        <f ca="1">(SUM(AC132:$BC$132)=0)*(SUM($J$135:AA135)=0)*$E$135</f>
        <v>0</v>
      </c>
      <c r="AC135" s="59">
        <f ca="1">(SUM(AD132:$BC$132)=0)*(SUM($J$135:AB135)=0)*$E$135</f>
        <v>0</v>
      </c>
      <c r="AD135" s="59">
        <f ca="1">(SUM(AE132:$BC$132)=0)*(SUM($J$135:AC135)=0)*$E$135</f>
        <v>0</v>
      </c>
      <c r="AE135" s="59">
        <f ca="1">(SUM(AF132:$BC$132)=0)*(SUM($J$135:AD135)=0)*$E$135</f>
        <v>0</v>
      </c>
      <c r="AF135" s="59">
        <f ca="1">(SUM(AG132:$BC$132)=0)*(SUM($J$135:AE135)=0)*$E$135</f>
        <v>0</v>
      </c>
      <c r="AG135" s="59">
        <f ca="1">(SUM(AH132:$BC$132)=0)*(SUM($J$135:AF135)=0)*$E$135</f>
        <v>0</v>
      </c>
      <c r="AH135" s="59">
        <f ca="1">(SUM(AI132:$BC$132)=0)*(SUM($J$135:AG135)=0)*$E$135</f>
        <v>0</v>
      </c>
      <c r="AI135" s="59">
        <f ca="1">(SUM(AJ132:$BC$132)=0)*(SUM($J$135:AH135)=0)*$E$135</f>
        <v>0</v>
      </c>
      <c r="AJ135" s="59">
        <f ca="1">(SUM(AK132:$BC$132)=0)*(SUM($J$135:AI135)=0)*$E$135</f>
        <v>0</v>
      </c>
      <c r="AK135" s="59">
        <f ca="1">(SUM(AL132:$BC$132)=0)*(SUM($J$135:AJ135)=0)*$E$135</f>
        <v>0</v>
      </c>
      <c r="AL135" s="59">
        <f ca="1">(SUM(AM132:$BC$132)=0)*(SUM($J$135:AK135)=0)*$E$135</f>
        <v>0</v>
      </c>
      <c r="AM135" s="59">
        <f ca="1">(SUM(AN132:$BC$132)=0)*(SUM($J$135:AL135)=0)*$E$135</f>
        <v>0</v>
      </c>
      <c r="AN135" s="59">
        <f ca="1">(SUM(AO132:$BC$132)=0)*(SUM($J$135:AM135)=0)*$E$135</f>
        <v>0</v>
      </c>
      <c r="AO135" s="59">
        <f ca="1">(SUM(AP132:$BC$132)=0)*(SUM($J$135:AN135)=0)*$E$135</f>
        <v>0</v>
      </c>
      <c r="AP135" s="59">
        <f ca="1">(SUM(AQ132:$BC$132)=0)*(SUM($J$135:AO135)=0)*$E$135</f>
        <v>0</v>
      </c>
      <c r="AQ135" s="59">
        <f ca="1">(SUM(AR132:$BC$132)=0)*(SUM($J$135:AP135)=0)*$E$135</f>
        <v>0</v>
      </c>
      <c r="AR135" s="59">
        <f ca="1">(SUM(AS132:$BC$132)=0)*(SUM($J$135:AQ135)=0)*$E$135</f>
        <v>0</v>
      </c>
      <c r="AS135" s="59">
        <f ca="1">(SUM(AT132:$BC$132)=0)*(SUM($J$135:AR135)=0)*$E$135</f>
        <v>0</v>
      </c>
      <c r="AT135" s="59">
        <f ca="1">(SUM(AU132:$BC$132)=0)*(SUM($J$135:AS135)=0)*$E$135</f>
        <v>0</v>
      </c>
      <c r="AU135" s="59">
        <f ca="1">(SUM(AV132:$BC$132)=0)*(SUM($J$135:AT135)=0)*$E$135</f>
        <v>0</v>
      </c>
      <c r="AV135" s="59">
        <f ca="1">(SUM(AW132:$BC$132)=0)*(SUM($J$135:AU135)=0)*$E$135</f>
        <v>0</v>
      </c>
      <c r="AW135" s="59">
        <f ca="1">(SUM(AX132:$BC$132)=0)*(SUM($J$135:AV135)=0)*$E$135</f>
        <v>0</v>
      </c>
      <c r="AX135" s="59">
        <f ca="1">(SUM(AY132:$BC$132)=0)*(SUM($J$135:AW135)=0)*$E$135</f>
        <v>0</v>
      </c>
      <c r="AY135" s="59">
        <f ca="1">(SUM(AZ132:$BC$132)=0)*(SUM($J$135:AX135)=0)*$E$135</f>
        <v>0</v>
      </c>
      <c r="AZ135" s="59">
        <f ca="1">(SUM(BA132:$BC$132)=0)*(SUM($J$135:AY135)=0)*$E$135</f>
        <v>438916.93225000001</v>
      </c>
      <c r="BA135" s="59">
        <f ca="1">(SUM(BB132:$BC$132)=0)*(SUM($J$135:AZ135)=0)*$E$135</f>
        <v>0</v>
      </c>
      <c r="BB135" s="59">
        <f ca="1">(SUM(BC132:$BC$132)=0)*(SUM($J$135:BA135)=0)*$E$135</f>
        <v>0</v>
      </c>
      <c r="BC135" s="59">
        <f ca="1">(SUM($BC132:BD$132)=0)*(SUM($J$135:BB135)=0)*$E$135</f>
        <v>0</v>
      </c>
    </row>
    <row r="136" spans="2:55" x14ac:dyDescent="0.25">
      <c r="B136" s="7" t="s">
        <v>136</v>
      </c>
      <c r="C136" s="56">
        <v>7500</v>
      </c>
      <c r="D136" s="7" t="s">
        <v>26</v>
      </c>
      <c r="E136" s="7">
        <f>($C$122&gt;0)*C136</f>
        <v>7500</v>
      </c>
      <c r="H136" s="58" t="s">
        <v>136</v>
      </c>
      <c r="I136" s="60">
        <f t="shared" ca="1" si="46"/>
        <v>7500</v>
      </c>
      <c r="J136" s="59"/>
      <c r="K136" s="59">
        <f ca="1">(SUM($J$131:J131)=0)*(K131&gt;0)*$E$136</f>
        <v>0</v>
      </c>
      <c r="L136" s="59">
        <f ca="1">(SUM($J$131:K131)=0)*(L131&gt;0)*$E$136</f>
        <v>0</v>
      </c>
      <c r="M136" s="59">
        <f ca="1">(SUM($J$131:L131)=0)*(M131&gt;0)*$E$136</f>
        <v>0</v>
      </c>
      <c r="N136" s="59">
        <f ca="1">(SUM($J$131:M131)=0)*(N131&gt;0)*$E$136</f>
        <v>0</v>
      </c>
      <c r="O136" s="59">
        <f ca="1">(SUM($J$131:N131)=0)*(O131&gt;0)*$E$136</f>
        <v>0</v>
      </c>
      <c r="P136" s="59">
        <f ca="1">(SUM($J$131:O131)=0)*(P131&gt;0)*$E$136</f>
        <v>0</v>
      </c>
      <c r="Q136" s="59">
        <f ca="1">(SUM($J$131:P131)=0)*(Q131&gt;0)*$E$136</f>
        <v>0</v>
      </c>
      <c r="R136" s="59">
        <f ca="1">(SUM($J$131:Q131)=0)*(R131&gt;0)*$E$136</f>
        <v>0</v>
      </c>
      <c r="S136" s="59">
        <f ca="1">(SUM($J$131:R131)=0)*(S131&gt;0)*$E$136</f>
        <v>0</v>
      </c>
      <c r="T136" s="59">
        <f ca="1">(SUM($J$131:S131)=0)*(T131&gt;0)*$E$136</f>
        <v>0</v>
      </c>
      <c r="U136" s="59">
        <f ca="1">(SUM($J$131:T131)=0)*(U131&gt;0)*$E$136</f>
        <v>0</v>
      </c>
      <c r="V136" s="59">
        <f ca="1">(SUM($J$131:U131)=0)*(V131&gt;0)*$E$136</f>
        <v>7500</v>
      </c>
      <c r="W136" s="59">
        <f ca="1">(SUM($J$131:V131)=0)*(W131&gt;0)*$E$136</f>
        <v>0</v>
      </c>
      <c r="X136" s="59">
        <f ca="1">(SUM($J$131:W131)=0)*(X131&gt;0)*$E$136</f>
        <v>0</v>
      </c>
      <c r="Y136" s="59">
        <f ca="1">(SUM($J$131:X131)=0)*(Y131&gt;0)*$E$136</f>
        <v>0</v>
      </c>
      <c r="Z136" s="59">
        <f ca="1">(SUM($J$131:Y131)=0)*(Z131&gt;0)*$E$136</f>
        <v>0</v>
      </c>
      <c r="AA136" s="59">
        <f ca="1">(SUM($J$131:Z131)=0)*(AA131&gt;0)*$E$136</f>
        <v>0</v>
      </c>
      <c r="AB136" s="59">
        <f ca="1">(SUM($J$131:AA131)=0)*(AB131&gt;0)*$E$136</f>
        <v>0</v>
      </c>
      <c r="AC136" s="59">
        <f ca="1">(SUM($J$131:AB131)=0)*(AC131&gt;0)*$E$136</f>
        <v>0</v>
      </c>
      <c r="AD136" s="59">
        <f ca="1">(SUM($J$131:AC131)=0)*(AD131&gt;0)*$E$136</f>
        <v>0</v>
      </c>
      <c r="AE136" s="59">
        <f ca="1">(SUM($J$131:AD131)=0)*(AE131&gt;0)*$E$136</f>
        <v>0</v>
      </c>
      <c r="AF136" s="59">
        <f ca="1">(SUM($J$131:AE131)=0)*(AF131&gt;0)*$E$136</f>
        <v>0</v>
      </c>
      <c r="AG136" s="59">
        <f ca="1">(SUM($J$131:AF131)=0)*(AG131&gt;0)*$E$136</f>
        <v>0</v>
      </c>
      <c r="AH136" s="59">
        <f ca="1">(SUM($J$131:AG131)=0)*(AH131&gt;0)*$E$136</f>
        <v>0</v>
      </c>
      <c r="AI136" s="59">
        <f ca="1">(SUM($J$131:AH131)=0)*(AI131&gt;0)*$E$136</f>
        <v>0</v>
      </c>
      <c r="AJ136" s="59">
        <f ca="1">(SUM($J$131:AI131)=0)*(AJ131&gt;0)*$E$136</f>
        <v>0</v>
      </c>
      <c r="AK136" s="59">
        <f ca="1">(SUM($J$131:AJ131)=0)*(AK131&gt;0)*$E$136</f>
        <v>0</v>
      </c>
      <c r="AL136" s="59">
        <f ca="1">(SUM($J$131:AK131)=0)*(AL131&gt;0)*$E$136</f>
        <v>0</v>
      </c>
      <c r="AM136" s="59">
        <f ca="1">(SUM($J$131:AL131)=0)*(AM131&gt;0)*$E$136</f>
        <v>0</v>
      </c>
      <c r="AN136" s="59">
        <f ca="1">(SUM($J$131:AM131)=0)*(AN131&gt;0)*$E$136</f>
        <v>0</v>
      </c>
      <c r="AO136" s="59">
        <f ca="1">(SUM($J$131:AN131)=0)*(AO131&gt;0)*$E$136</f>
        <v>0</v>
      </c>
      <c r="AP136" s="59">
        <f ca="1">(SUM($J$131:AO131)=0)*(AP131&gt;0)*$E$136</f>
        <v>0</v>
      </c>
      <c r="AQ136" s="59">
        <f ca="1">(SUM($J$131:AP131)=0)*(AQ131&gt;0)*$E$136</f>
        <v>0</v>
      </c>
      <c r="AR136" s="59">
        <f ca="1">(SUM($J$131:AQ131)=0)*(AR131&gt;0)*$E$136</f>
        <v>0</v>
      </c>
      <c r="AS136" s="59">
        <f ca="1">(SUM($J$131:AR131)=0)*(AS131&gt;0)*$E$136</f>
        <v>0</v>
      </c>
      <c r="AT136" s="59">
        <f ca="1">(SUM($J$131:AS131)=0)*(AT131&gt;0)*$E$136</f>
        <v>0</v>
      </c>
      <c r="AU136" s="59">
        <f ca="1">(SUM($J$131:AT131)=0)*(AU131&gt;0)*$E$136</f>
        <v>0</v>
      </c>
      <c r="AV136" s="59">
        <f ca="1">(SUM($J$131:AU131)=0)*(AV131&gt;0)*$E$136</f>
        <v>0</v>
      </c>
      <c r="AW136" s="59">
        <f ca="1">(SUM($J$131:AV131)=0)*(AW131&gt;0)*$E$136</f>
        <v>0</v>
      </c>
      <c r="AX136" s="59">
        <f ca="1">(SUM($J$131:AW131)=0)*(AX131&gt;0)*$E$136</f>
        <v>0</v>
      </c>
      <c r="AY136" s="59">
        <f ca="1">(SUM($J$131:AX131)=0)*(AY131&gt;0)*$E$136</f>
        <v>0</v>
      </c>
      <c r="AZ136" s="59">
        <f ca="1">(SUM($J$131:AY131)=0)*(AZ131&gt;0)*$E$136</f>
        <v>0</v>
      </c>
      <c r="BA136" s="59">
        <f ca="1">(SUM($J$131:AZ131)=0)*(BA131&gt;0)*$E$136</f>
        <v>0</v>
      </c>
      <c r="BB136" s="59">
        <f ca="1">(SUM($J$131:BA131)=0)*(BB131&gt;0)*$E$136</f>
        <v>0</v>
      </c>
      <c r="BC136" s="59">
        <f ca="1">(SUM($J$131:BB131)=0)*(BC131&gt;0)*$E$136</f>
        <v>0</v>
      </c>
    </row>
    <row r="137" spans="2:55" x14ac:dyDescent="0.25">
      <c r="B137" s="7" t="s">
        <v>137</v>
      </c>
      <c r="C137" s="56">
        <v>15000</v>
      </c>
      <c r="D137" s="7" t="s">
        <v>26</v>
      </c>
      <c r="E137" s="7">
        <f>($C$122&gt;0)*C137</f>
        <v>15000</v>
      </c>
      <c r="H137" s="58" t="s">
        <v>137</v>
      </c>
      <c r="I137" s="60">
        <f t="shared" ca="1" si="46"/>
        <v>15000</v>
      </c>
      <c r="J137" s="59"/>
      <c r="K137" s="59">
        <f ca="1">(SUM($J$131:J131)=0)*(K131&gt;0)*$E$137</f>
        <v>0</v>
      </c>
      <c r="L137" s="59">
        <f ca="1">(SUM($J$131:K131)=0)*(L131&gt;0)*$E$137</f>
        <v>0</v>
      </c>
      <c r="M137" s="59">
        <f ca="1">(SUM($J$131:L131)=0)*(M131&gt;0)*$E$137</f>
        <v>0</v>
      </c>
      <c r="N137" s="59">
        <f ca="1">(SUM($J$131:M131)=0)*(N131&gt;0)*$E$137</f>
        <v>0</v>
      </c>
      <c r="O137" s="59">
        <f ca="1">(SUM($J$131:N131)=0)*(O131&gt;0)*$E$137</f>
        <v>0</v>
      </c>
      <c r="P137" s="59">
        <f ca="1">(SUM($J$131:O131)=0)*(P131&gt;0)*$E$137</f>
        <v>0</v>
      </c>
      <c r="Q137" s="59">
        <f ca="1">(SUM($J$131:P131)=0)*(Q131&gt;0)*$E$137</f>
        <v>0</v>
      </c>
      <c r="R137" s="59">
        <f ca="1">(SUM($J$131:Q131)=0)*(R131&gt;0)*$E$137</f>
        <v>0</v>
      </c>
      <c r="S137" s="59">
        <f ca="1">(SUM($J$131:R131)=0)*(S131&gt;0)*$E$137</f>
        <v>0</v>
      </c>
      <c r="T137" s="59">
        <f ca="1">(SUM($J$131:S131)=0)*(T131&gt;0)*$E$137</f>
        <v>0</v>
      </c>
      <c r="U137" s="59">
        <f ca="1">(SUM($J$131:T131)=0)*(U131&gt;0)*$E$137</f>
        <v>0</v>
      </c>
      <c r="V137" s="59">
        <f ca="1">(SUM($J$131:U131)=0)*(V131&gt;0)*$E$137</f>
        <v>15000</v>
      </c>
      <c r="W137" s="59">
        <f ca="1">(SUM($J$131:V131)=0)*(W131&gt;0)*$E$137</f>
        <v>0</v>
      </c>
      <c r="X137" s="59">
        <f ca="1">(SUM($J$131:W131)=0)*(X131&gt;0)*$E$137</f>
        <v>0</v>
      </c>
      <c r="Y137" s="59">
        <f ca="1">(SUM($J$131:X131)=0)*(Y131&gt;0)*$E$137</f>
        <v>0</v>
      </c>
      <c r="Z137" s="59">
        <f ca="1">(SUM($J$131:Y131)=0)*(Z131&gt;0)*$E$137</f>
        <v>0</v>
      </c>
      <c r="AA137" s="59">
        <f ca="1">(SUM($J$131:Z131)=0)*(AA131&gt;0)*$E$137</f>
        <v>0</v>
      </c>
      <c r="AB137" s="59">
        <f ca="1">(SUM($J$131:AA131)=0)*(AB131&gt;0)*$E$137</f>
        <v>0</v>
      </c>
      <c r="AC137" s="59">
        <f ca="1">(SUM($J$131:AB131)=0)*(AC131&gt;0)*$E$137</f>
        <v>0</v>
      </c>
      <c r="AD137" s="59">
        <f ca="1">(SUM($J$131:AC131)=0)*(AD131&gt;0)*$E$137</f>
        <v>0</v>
      </c>
      <c r="AE137" s="59">
        <f ca="1">(SUM($J$131:AD131)=0)*(AE131&gt;0)*$E$137</f>
        <v>0</v>
      </c>
      <c r="AF137" s="59">
        <f ca="1">(SUM($J$131:AE131)=0)*(AF131&gt;0)*$E$137</f>
        <v>0</v>
      </c>
      <c r="AG137" s="59">
        <f ca="1">(SUM($J$131:AF131)=0)*(AG131&gt;0)*$E$137</f>
        <v>0</v>
      </c>
      <c r="AH137" s="59">
        <f ca="1">(SUM($J$131:AG131)=0)*(AH131&gt;0)*$E$137</f>
        <v>0</v>
      </c>
      <c r="AI137" s="59">
        <f ca="1">(SUM($J$131:AH131)=0)*(AI131&gt;0)*$E$137</f>
        <v>0</v>
      </c>
      <c r="AJ137" s="59">
        <f ca="1">(SUM($J$131:AI131)=0)*(AJ131&gt;0)*$E$137</f>
        <v>0</v>
      </c>
      <c r="AK137" s="59">
        <f ca="1">(SUM($J$131:AJ131)=0)*(AK131&gt;0)*$E$137</f>
        <v>0</v>
      </c>
      <c r="AL137" s="59">
        <f ca="1">(SUM($J$131:AK131)=0)*(AL131&gt;0)*$E$137</f>
        <v>0</v>
      </c>
      <c r="AM137" s="59">
        <f ca="1">(SUM($J$131:AL131)=0)*(AM131&gt;0)*$E$137</f>
        <v>0</v>
      </c>
      <c r="AN137" s="59">
        <f ca="1">(SUM($J$131:AM131)=0)*(AN131&gt;0)*$E$137</f>
        <v>0</v>
      </c>
      <c r="AO137" s="59">
        <f ca="1">(SUM($J$131:AN131)=0)*(AO131&gt;0)*$E$137</f>
        <v>0</v>
      </c>
      <c r="AP137" s="59">
        <f ca="1">(SUM($J$131:AO131)=0)*(AP131&gt;0)*$E$137</f>
        <v>0</v>
      </c>
      <c r="AQ137" s="59">
        <f ca="1">(SUM($J$131:AP131)=0)*(AQ131&gt;0)*$E$137</f>
        <v>0</v>
      </c>
      <c r="AR137" s="59">
        <f ca="1">(SUM($J$131:AQ131)=0)*(AR131&gt;0)*$E$137</f>
        <v>0</v>
      </c>
      <c r="AS137" s="59">
        <f ca="1">(SUM($J$131:AR131)=0)*(AS131&gt;0)*$E$137</f>
        <v>0</v>
      </c>
      <c r="AT137" s="59">
        <f ca="1">(SUM($J$131:AS131)=0)*(AT131&gt;0)*$E$137</f>
        <v>0</v>
      </c>
      <c r="AU137" s="59">
        <f ca="1">(SUM($J$131:AT131)=0)*(AU131&gt;0)*$E$137</f>
        <v>0</v>
      </c>
      <c r="AV137" s="59">
        <f ca="1">(SUM($J$131:AU131)=0)*(AV131&gt;0)*$E$137</f>
        <v>0</v>
      </c>
      <c r="AW137" s="59">
        <f ca="1">(SUM($J$131:AV131)=0)*(AW131&gt;0)*$E$137</f>
        <v>0</v>
      </c>
      <c r="AX137" s="59">
        <f ca="1">(SUM($J$131:AW131)=0)*(AX131&gt;0)*$E$137</f>
        <v>0</v>
      </c>
      <c r="AY137" s="59">
        <f ca="1">(SUM($J$131:AX131)=0)*(AY131&gt;0)*$E$137</f>
        <v>0</v>
      </c>
      <c r="AZ137" s="59">
        <f ca="1">(SUM($J$131:AY131)=0)*(AZ131&gt;0)*$E$137</f>
        <v>0</v>
      </c>
      <c r="BA137" s="59">
        <f ca="1">(SUM($J$131:AZ131)=0)*(BA131&gt;0)*$E$137</f>
        <v>0</v>
      </c>
      <c r="BB137" s="59">
        <f ca="1">(SUM($J$131:BA131)=0)*(BB131&gt;0)*$E$137</f>
        <v>0</v>
      </c>
      <c r="BC137" s="59">
        <f ca="1">(SUM($J$131:BB131)=0)*(BC131&gt;0)*$E$137</f>
        <v>0</v>
      </c>
    </row>
    <row r="138" spans="2:55" x14ac:dyDescent="0.25">
      <c r="B138" s="7"/>
      <c r="C138" s="7"/>
      <c r="D138" s="7"/>
      <c r="E138" s="7"/>
      <c r="H138" s="14"/>
    </row>
    <row r="139" spans="2:55" x14ac:dyDescent="0.25">
      <c r="B139" s="7"/>
      <c r="C139" s="7"/>
      <c r="D139" s="7"/>
      <c r="E139" s="7"/>
      <c r="H139" s="10" t="s">
        <v>151</v>
      </c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62">
        <v>100000000</v>
      </c>
      <c r="BB139" s="10"/>
      <c r="BC139" s="10"/>
    </row>
    <row r="140" spans="2:55" x14ac:dyDescent="0.25">
      <c r="B140" s="10" t="s">
        <v>154</v>
      </c>
      <c r="C140" s="10"/>
      <c r="D140" s="10"/>
      <c r="E140" s="10">
        <f ca="1">SUM(E132:E139)</f>
        <v>10716151.987683663</v>
      </c>
      <c r="H140" s="10" t="s">
        <v>152</v>
      </c>
      <c r="I140" s="10"/>
      <c r="J140" s="10"/>
      <c r="K140" s="10">
        <f>(K139&gt;0)*MIN(K139,J131+J132)</f>
        <v>0</v>
      </c>
      <c r="L140" s="10">
        <f t="shared" ref="L140:BC140" ca="1" si="49">(L139&gt;0)*MIN(L139,K131+K132)</f>
        <v>0</v>
      </c>
      <c r="M140" s="10">
        <f t="shared" ca="1" si="49"/>
        <v>0</v>
      </c>
      <c r="N140" s="10">
        <f t="shared" ca="1" si="49"/>
        <v>0</v>
      </c>
      <c r="O140" s="10">
        <f t="shared" ca="1" si="49"/>
        <v>0</v>
      </c>
      <c r="P140" s="10">
        <f t="shared" ca="1" si="49"/>
        <v>0</v>
      </c>
      <c r="Q140" s="10">
        <f t="shared" ca="1" si="49"/>
        <v>0</v>
      </c>
      <c r="R140" s="10">
        <f t="shared" ca="1" si="49"/>
        <v>0</v>
      </c>
      <c r="S140" s="10">
        <f t="shared" ca="1" si="49"/>
        <v>0</v>
      </c>
      <c r="T140" s="10">
        <f t="shared" ca="1" si="49"/>
        <v>0</v>
      </c>
      <c r="U140" s="10">
        <f t="shared" ca="1" si="49"/>
        <v>0</v>
      </c>
      <c r="V140" s="10">
        <f t="shared" ca="1" si="49"/>
        <v>0</v>
      </c>
      <c r="W140" s="10">
        <f t="shared" ca="1" si="49"/>
        <v>0</v>
      </c>
      <c r="X140" s="10">
        <f t="shared" ca="1" si="49"/>
        <v>0</v>
      </c>
      <c r="Y140" s="10">
        <f t="shared" ca="1" si="49"/>
        <v>0</v>
      </c>
      <c r="Z140" s="10">
        <f t="shared" ca="1" si="49"/>
        <v>0</v>
      </c>
      <c r="AA140" s="10">
        <f t="shared" ca="1" si="49"/>
        <v>0</v>
      </c>
      <c r="AB140" s="10">
        <f t="shared" ca="1" si="49"/>
        <v>0</v>
      </c>
      <c r="AC140" s="10">
        <f t="shared" ca="1" si="49"/>
        <v>0</v>
      </c>
      <c r="AD140" s="10">
        <f t="shared" ca="1" si="49"/>
        <v>0</v>
      </c>
      <c r="AE140" s="10">
        <f t="shared" ca="1" si="49"/>
        <v>0</v>
      </c>
      <c r="AF140" s="10">
        <f t="shared" ca="1" si="49"/>
        <v>0</v>
      </c>
      <c r="AG140" s="10">
        <f t="shared" ca="1" si="49"/>
        <v>0</v>
      </c>
      <c r="AH140" s="10">
        <f t="shared" ca="1" si="49"/>
        <v>0</v>
      </c>
      <c r="AI140" s="10">
        <f t="shared" ca="1" si="49"/>
        <v>0</v>
      </c>
      <c r="AJ140" s="10">
        <f t="shared" ca="1" si="49"/>
        <v>0</v>
      </c>
      <c r="AK140" s="10">
        <f t="shared" ca="1" si="49"/>
        <v>0</v>
      </c>
      <c r="AL140" s="10">
        <f t="shared" ca="1" si="49"/>
        <v>0</v>
      </c>
      <c r="AM140" s="10">
        <f t="shared" ca="1" si="49"/>
        <v>0</v>
      </c>
      <c r="AN140" s="10">
        <f t="shared" ca="1" si="49"/>
        <v>0</v>
      </c>
      <c r="AO140" s="10">
        <f t="shared" ca="1" si="49"/>
        <v>0</v>
      </c>
      <c r="AP140" s="10">
        <f t="shared" ca="1" si="49"/>
        <v>0</v>
      </c>
      <c r="AQ140" s="10">
        <f t="shared" ca="1" si="49"/>
        <v>0</v>
      </c>
      <c r="AR140" s="10">
        <f t="shared" ca="1" si="49"/>
        <v>0</v>
      </c>
      <c r="AS140" s="10">
        <f t="shared" ca="1" si="49"/>
        <v>0</v>
      </c>
      <c r="AT140" s="10">
        <f t="shared" ca="1" si="49"/>
        <v>0</v>
      </c>
      <c r="AU140" s="10">
        <f t="shared" ca="1" si="49"/>
        <v>0</v>
      </c>
      <c r="AV140" s="10">
        <f t="shared" ca="1" si="49"/>
        <v>0</v>
      </c>
      <c r="AW140" s="10">
        <f t="shared" ca="1" si="49"/>
        <v>0</v>
      </c>
      <c r="AX140" s="10">
        <f t="shared" ca="1" si="49"/>
        <v>0</v>
      </c>
      <c r="AY140" s="10">
        <f t="shared" ca="1" si="49"/>
        <v>0</v>
      </c>
      <c r="AZ140" s="10">
        <f t="shared" ca="1" si="49"/>
        <v>0</v>
      </c>
      <c r="BA140" s="10">
        <f ca="1">(BA139&gt;0)*MIN(BA139,AZ131+AZ132)</f>
        <v>88141026.832545146</v>
      </c>
      <c r="BB140" s="10">
        <f t="shared" ca="1" si="49"/>
        <v>0</v>
      </c>
      <c r="BC140" s="10">
        <f t="shared" ca="1" si="49"/>
        <v>0</v>
      </c>
    </row>
    <row r="142" spans="2:55" s="21" customFormat="1" ht="19.5" thickBot="1" x14ac:dyDescent="0.35">
      <c r="B142" s="22" t="s">
        <v>105</v>
      </c>
      <c r="F142" s="37"/>
      <c r="R142" s="22"/>
    </row>
    <row r="144" spans="2:55" ht="15.75" x14ac:dyDescent="0.25">
      <c r="B144" s="17" t="s">
        <v>105</v>
      </c>
      <c r="C144" s="17"/>
      <c r="D144" s="17"/>
      <c r="E144" s="17">
        <f ca="1">E94+E140</f>
        <v>131799744.48768367</v>
      </c>
      <c r="F144" s="40"/>
      <c r="G144" s="28"/>
      <c r="H144" s="17" t="s">
        <v>156</v>
      </c>
      <c r="I144" s="63">
        <f ca="1">SUM(K144:BC144)</f>
        <v>-43658717.658500046</v>
      </c>
      <c r="J144" s="64"/>
      <c r="K144" s="63">
        <f ca="1">K94-K133-K134-K135-K136-K137+K129</f>
        <v>-802648.75</v>
      </c>
      <c r="L144" s="63">
        <f t="shared" ref="L144:BC144" ca="1" si="50">L94-L133-L134-L135-L136-L137+L129</f>
        <v>-783298.75</v>
      </c>
      <c r="M144" s="63">
        <f t="shared" ca="1" si="50"/>
        <v>-783298.75</v>
      </c>
      <c r="N144" s="63">
        <f t="shared" ca="1" si="50"/>
        <v>-795123.75</v>
      </c>
      <c r="O144" s="63">
        <f t="shared" ca="1" si="50"/>
        <v>-783298.75</v>
      </c>
      <c r="P144" s="63">
        <f t="shared" ca="1" si="50"/>
        <v>-6260716.9112848463</v>
      </c>
      <c r="Q144" s="63">
        <f t="shared" ca="1" si="50"/>
        <v>-939320.17021749658</v>
      </c>
      <c r="R144" s="63">
        <f t="shared" ca="1" si="50"/>
        <v>-2272219.9041802883</v>
      </c>
      <c r="S144" s="63">
        <f t="shared" ca="1" si="50"/>
        <v>-4684353.877633892</v>
      </c>
      <c r="T144" s="63">
        <f t="shared" ca="1" si="50"/>
        <v>-9495392.9843772184</v>
      </c>
      <c r="U144" s="63">
        <f t="shared" ca="1" si="50"/>
        <v>-11749884.113956185</v>
      </c>
      <c r="V144" s="63">
        <f t="shared" ca="1" si="50"/>
        <v>-3840244.0146001205</v>
      </c>
      <c r="W144" s="63">
        <f t="shared" ca="1" si="50"/>
        <v>-1000</v>
      </c>
      <c r="X144" s="63">
        <f t="shared" ca="1" si="50"/>
        <v>-1000</v>
      </c>
      <c r="Y144" s="63">
        <f t="shared" ca="1" si="50"/>
        <v>-1000</v>
      </c>
      <c r="Z144" s="63">
        <f t="shared" ca="1" si="50"/>
        <v>-1000</v>
      </c>
      <c r="AA144" s="63">
        <f t="shared" ca="1" si="50"/>
        <v>-1000</v>
      </c>
      <c r="AB144" s="63">
        <f t="shared" ca="1" si="50"/>
        <v>-1000</v>
      </c>
      <c r="AC144" s="63">
        <f t="shared" ca="1" si="50"/>
        <v>-1000</v>
      </c>
      <c r="AD144" s="63">
        <f t="shared" ca="1" si="50"/>
        <v>-1000</v>
      </c>
      <c r="AE144" s="63">
        <f t="shared" ca="1" si="50"/>
        <v>-1000</v>
      </c>
      <c r="AF144" s="63">
        <f t="shared" ca="1" si="50"/>
        <v>-1000</v>
      </c>
      <c r="AG144" s="63">
        <f t="shared" ca="1" si="50"/>
        <v>-1000</v>
      </c>
      <c r="AH144" s="63">
        <f t="shared" ca="1" si="50"/>
        <v>-1000</v>
      </c>
      <c r="AI144" s="63">
        <f t="shared" ca="1" si="50"/>
        <v>-1000</v>
      </c>
      <c r="AJ144" s="63">
        <f t="shared" ca="1" si="50"/>
        <v>-1000</v>
      </c>
      <c r="AK144" s="63">
        <f t="shared" ca="1" si="50"/>
        <v>-1000</v>
      </c>
      <c r="AL144" s="63">
        <f t="shared" ca="1" si="50"/>
        <v>-1000</v>
      </c>
      <c r="AM144" s="63">
        <f t="shared" ca="1" si="50"/>
        <v>-1000</v>
      </c>
      <c r="AN144" s="63">
        <f t="shared" ca="1" si="50"/>
        <v>-1000</v>
      </c>
      <c r="AO144" s="63">
        <f t="shared" ca="1" si="50"/>
        <v>-1000</v>
      </c>
      <c r="AP144" s="63">
        <f t="shared" ca="1" si="50"/>
        <v>-1000</v>
      </c>
      <c r="AQ144" s="63">
        <f t="shared" ca="1" si="50"/>
        <v>-1000</v>
      </c>
      <c r="AR144" s="63">
        <f t="shared" ca="1" si="50"/>
        <v>-1000</v>
      </c>
      <c r="AS144" s="63">
        <f t="shared" ca="1" si="50"/>
        <v>-1000</v>
      </c>
      <c r="AT144" s="63">
        <f t="shared" ca="1" si="50"/>
        <v>-1000</v>
      </c>
      <c r="AU144" s="63">
        <f t="shared" ca="1" si="50"/>
        <v>-1000</v>
      </c>
      <c r="AV144" s="63">
        <f t="shared" ca="1" si="50"/>
        <v>-1000</v>
      </c>
      <c r="AW144" s="63">
        <f t="shared" ca="1" si="50"/>
        <v>-1000</v>
      </c>
      <c r="AX144" s="63">
        <f t="shared" ca="1" si="50"/>
        <v>-1000</v>
      </c>
      <c r="AY144" s="63">
        <f t="shared" ca="1" si="50"/>
        <v>-1000</v>
      </c>
      <c r="AZ144" s="63">
        <f t="shared" ca="1" si="50"/>
        <v>-439916.93225000001</v>
      </c>
      <c r="BA144" s="63">
        <f t="shared" ca="1" si="50"/>
        <v>0</v>
      </c>
      <c r="BB144" s="63">
        <f t="shared" ca="1" si="50"/>
        <v>0</v>
      </c>
      <c r="BC144" s="63">
        <f t="shared" ca="1" si="50"/>
        <v>0</v>
      </c>
    </row>
  </sheetData>
  <dataValidations count="1">
    <dataValidation type="list" allowBlank="1" showInputMessage="1" showErrorMessage="1" sqref="D11:D15 D21:D25" xr:uid="{A0BB327F-18BD-4593-877B-653C25BCC7E1}">
      <formula1>"Monthly, Quarterly, Bi-annual"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9DEE-1529-4C77-ADF1-FCC52CCF1662}">
  <sheetPr codeName="Sheet1"/>
  <dimension ref="A1:AE63"/>
  <sheetViews>
    <sheetView showZeros="0" zoomScale="85" zoomScaleNormal="85" workbookViewId="0">
      <selection activeCell="G63" sqref="G63"/>
    </sheetView>
  </sheetViews>
  <sheetFormatPr defaultRowHeight="15" x14ac:dyDescent="0.25"/>
  <cols>
    <col min="1" max="1" width="9.140625" style="1"/>
    <col min="2" max="2" width="15.5703125" style="1" customWidth="1"/>
    <col min="3" max="3" width="14.7109375" style="1" customWidth="1"/>
    <col min="4" max="5" width="14.42578125" style="1" customWidth="1"/>
    <col min="6" max="6" width="15.28515625" style="1" customWidth="1"/>
    <col min="7" max="7" width="13.28515625" style="1" customWidth="1"/>
    <col min="8" max="8" width="14.42578125" style="1" bestFit="1" customWidth="1"/>
    <col min="9" max="9" width="14.140625" style="1" customWidth="1"/>
    <col min="10" max="10" width="14.7109375" style="1" customWidth="1"/>
    <col min="11" max="14" width="14.42578125" style="1" customWidth="1"/>
    <col min="15" max="16" width="5.85546875" style="1" customWidth="1"/>
    <col min="17" max="17" width="14.28515625" style="1" customWidth="1"/>
    <col min="18" max="22" width="16.7109375" style="1" customWidth="1"/>
    <col min="23" max="23" width="15.85546875" style="1" customWidth="1"/>
    <col min="24" max="31" width="8.7109375" style="1" customWidth="1"/>
    <col min="32" max="16384" width="9.140625" style="1"/>
  </cols>
  <sheetData>
    <row r="1" spans="2:31" x14ac:dyDescent="0.25">
      <c r="O1" s="5"/>
    </row>
    <row r="2" spans="2:31" s="21" customFormat="1" ht="19.5" thickBot="1" x14ac:dyDescent="0.35">
      <c r="B2" s="22" t="s">
        <v>72</v>
      </c>
    </row>
    <row r="3" spans="2:31" x14ac:dyDescent="0.25">
      <c r="O3" s="110"/>
      <c r="Y3" s="14"/>
      <c r="Z3" s="14"/>
      <c r="AA3" s="14"/>
      <c r="AB3" s="14"/>
      <c r="AC3" s="14"/>
      <c r="AD3" s="14"/>
      <c r="AE3" s="14"/>
    </row>
    <row r="4" spans="2:31" ht="15.75" x14ac:dyDescent="0.25">
      <c r="B4" s="73" t="s">
        <v>68</v>
      </c>
      <c r="C4" s="73"/>
      <c r="D4" s="73"/>
      <c r="E4" s="73"/>
      <c r="F4" s="73"/>
      <c r="G4" s="73"/>
      <c r="H4" s="73"/>
      <c r="I4" s="73"/>
      <c r="J4" s="73"/>
      <c r="K4" s="28"/>
      <c r="L4" s="28"/>
      <c r="M4" s="28"/>
      <c r="N4" s="28"/>
      <c r="O4" s="5"/>
      <c r="Y4" s="14"/>
      <c r="Z4" s="14"/>
      <c r="AA4" s="14"/>
      <c r="AB4" s="14"/>
      <c r="AC4" s="14"/>
      <c r="AD4" s="14"/>
      <c r="AE4" s="14"/>
    </row>
    <row r="5" spans="2:31" ht="15.75" x14ac:dyDescent="0.25">
      <c r="B5" s="26" t="s">
        <v>82</v>
      </c>
      <c r="E5" s="27" t="s">
        <v>83</v>
      </c>
      <c r="G5" s="14"/>
      <c r="O5" s="5"/>
      <c r="Y5" s="14"/>
      <c r="Z5" s="14"/>
      <c r="AA5" s="14"/>
      <c r="AB5" s="14"/>
      <c r="AC5" s="14"/>
      <c r="AD5" s="14"/>
      <c r="AE5" s="14"/>
    </row>
    <row r="6" spans="2:31" x14ac:dyDescent="0.25">
      <c r="B6" s="31" t="s">
        <v>69</v>
      </c>
      <c r="C6" s="29" t="s">
        <v>70</v>
      </c>
      <c r="D6" s="33" t="s">
        <v>71</v>
      </c>
      <c r="E6" s="74" t="s">
        <v>84</v>
      </c>
      <c r="F6" s="30" t="s">
        <v>85</v>
      </c>
      <c r="G6" s="111"/>
      <c r="I6" s="31" t="s">
        <v>69</v>
      </c>
      <c r="J6" s="29" t="s">
        <v>66</v>
      </c>
      <c r="K6" s="29" t="s">
        <v>97</v>
      </c>
      <c r="L6" s="29" t="s">
        <v>75</v>
      </c>
      <c r="M6" s="29" t="s">
        <v>96</v>
      </c>
      <c r="N6" s="29" t="s">
        <v>98</v>
      </c>
      <c r="O6" s="5"/>
      <c r="Y6" s="14"/>
      <c r="Z6" s="14"/>
      <c r="AA6" s="14"/>
      <c r="AB6" s="14"/>
      <c r="AC6" s="14"/>
      <c r="AD6" s="14"/>
      <c r="AE6" s="14"/>
    </row>
    <row r="7" spans="2:31" x14ac:dyDescent="0.25">
      <c r="B7" s="75" t="s">
        <v>99</v>
      </c>
      <c r="C7" s="8">
        <v>500</v>
      </c>
      <c r="D7" s="24">
        <v>1100</v>
      </c>
      <c r="E7" s="25">
        <f>MROUND(D7*0.8,25)</f>
        <v>875</v>
      </c>
      <c r="F7" s="8">
        <f>MROUND(C7*400,5000)</f>
        <v>200000</v>
      </c>
      <c r="G7" s="112"/>
      <c r="I7" s="76" t="str">
        <f t="shared" ref="I7:I15" si="0">B7</f>
        <v>Studio</v>
      </c>
      <c r="J7" s="7">
        <f t="shared" ref="J7:J15" si="1">SUMIF($C$21:$C$34,I7,$D$21:$D$34)+SUMIF($J$21:$J$34,I7,$K$21:$K$34)</f>
        <v>100</v>
      </c>
      <c r="K7" s="23">
        <f>J7/SUM($J$7:$J$15)</f>
        <v>0.2</v>
      </c>
      <c r="L7" s="7">
        <f t="shared" ref="L7:L15" si="2">SUMIF($C$21:$C$34,I7,$F$21:$F$34)+SUMIF($J$21:$J$34,I7,$M$21:$M$34)</f>
        <v>105500</v>
      </c>
      <c r="M7" s="23">
        <f t="shared" ref="M7:M15" si="3">L7/SUM($L$7:$L$15)</f>
        <v>0.10784564272936366</v>
      </c>
      <c r="N7" s="36">
        <f>IFERROR(D7*12/C7,0)</f>
        <v>26.4</v>
      </c>
      <c r="O7" s="5"/>
      <c r="Y7" s="14"/>
      <c r="Z7" s="14"/>
      <c r="AA7" s="14"/>
      <c r="AB7" s="14"/>
      <c r="AC7" s="14"/>
      <c r="AD7" s="14"/>
      <c r="AE7" s="14"/>
    </row>
    <row r="8" spans="2:31" x14ac:dyDescent="0.25">
      <c r="B8" s="75" t="s">
        <v>123</v>
      </c>
      <c r="C8" s="8">
        <v>600</v>
      </c>
      <c r="D8" s="24">
        <v>1500</v>
      </c>
      <c r="E8" s="25">
        <f t="shared" ref="E8:E13" si="4">MROUND(D8*0.8,25)</f>
        <v>1200</v>
      </c>
      <c r="F8" s="8">
        <f t="shared" ref="F8:F13" si="5">MROUND(C8*400,5000)</f>
        <v>240000</v>
      </c>
      <c r="G8" s="112"/>
      <c r="I8" s="76" t="str">
        <f t="shared" si="0"/>
        <v>1 Bed Apt Type.1</v>
      </c>
      <c r="J8" s="7">
        <f t="shared" si="1"/>
        <v>100</v>
      </c>
      <c r="K8" s="23">
        <f t="shared" ref="K8:K15" si="6">J8/SUM($J$7:$J$15)</f>
        <v>0.2</v>
      </c>
      <c r="L8" s="7">
        <f t="shared" si="2"/>
        <v>147000</v>
      </c>
      <c r="M8" s="23">
        <f t="shared" si="3"/>
        <v>0.15026833631484796</v>
      </c>
      <c r="N8" s="36">
        <f t="shared" ref="N8:N15" si="7">IFERROR(D8*12/C8,0)</f>
        <v>30</v>
      </c>
      <c r="O8" s="5"/>
      <c r="Y8" s="14"/>
      <c r="Z8" s="14"/>
      <c r="AA8" s="14"/>
      <c r="AB8" s="14"/>
      <c r="AC8" s="14"/>
    </row>
    <row r="9" spans="2:31" x14ac:dyDescent="0.25">
      <c r="B9" s="75" t="s">
        <v>124</v>
      </c>
      <c r="C9" s="8">
        <v>650</v>
      </c>
      <c r="D9" s="24">
        <v>1600</v>
      </c>
      <c r="E9" s="25">
        <f t="shared" si="4"/>
        <v>1275</v>
      </c>
      <c r="F9" s="8">
        <f t="shared" si="5"/>
        <v>260000</v>
      </c>
      <c r="G9" s="112"/>
      <c r="I9" s="76" t="str">
        <f t="shared" si="0"/>
        <v>1 Bed Apt Type 2</v>
      </c>
      <c r="J9" s="7">
        <f t="shared" si="1"/>
        <v>50</v>
      </c>
      <c r="K9" s="23">
        <f t="shared" si="6"/>
        <v>0.1</v>
      </c>
      <c r="L9" s="7">
        <f t="shared" si="2"/>
        <v>76750</v>
      </c>
      <c r="M9" s="23">
        <f t="shared" si="3"/>
        <v>7.8456427293636596E-2</v>
      </c>
      <c r="N9" s="36">
        <f t="shared" si="7"/>
        <v>29.53846153846154</v>
      </c>
      <c r="O9" s="5"/>
    </row>
    <row r="10" spans="2:31" x14ac:dyDescent="0.25">
      <c r="B10" s="75" t="s">
        <v>125</v>
      </c>
      <c r="C10" s="8">
        <v>750</v>
      </c>
      <c r="D10" s="24">
        <v>2200</v>
      </c>
      <c r="E10" s="25">
        <f t="shared" si="4"/>
        <v>1750</v>
      </c>
      <c r="F10" s="8">
        <f t="shared" si="5"/>
        <v>300000</v>
      </c>
      <c r="G10" s="112"/>
      <c r="I10" s="76" t="str">
        <f t="shared" si="0"/>
        <v>2 Bed Apt Type 1</v>
      </c>
      <c r="J10" s="7">
        <f t="shared" si="1"/>
        <v>50</v>
      </c>
      <c r="K10" s="23">
        <f t="shared" si="6"/>
        <v>0.1</v>
      </c>
      <c r="L10" s="7">
        <f t="shared" si="2"/>
        <v>110000</v>
      </c>
      <c r="M10" s="23">
        <f t="shared" si="3"/>
        <v>0.11244569384104268</v>
      </c>
      <c r="N10" s="36">
        <f t="shared" si="7"/>
        <v>35.200000000000003</v>
      </c>
      <c r="O10" s="5"/>
    </row>
    <row r="11" spans="2:31" x14ac:dyDescent="0.25">
      <c r="B11" s="75" t="s">
        <v>126</v>
      </c>
      <c r="C11" s="8">
        <v>800</v>
      </c>
      <c r="D11" s="24">
        <v>2400</v>
      </c>
      <c r="E11" s="25">
        <f t="shared" si="4"/>
        <v>1925</v>
      </c>
      <c r="F11" s="8">
        <f t="shared" si="5"/>
        <v>320000</v>
      </c>
      <c r="G11" s="112"/>
      <c r="I11" s="76" t="str">
        <f t="shared" si="0"/>
        <v>2 Bed Apt Type 2</v>
      </c>
      <c r="J11" s="7">
        <f t="shared" si="1"/>
        <v>100</v>
      </c>
      <c r="K11" s="23">
        <f t="shared" si="6"/>
        <v>0.2</v>
      </c>
      <c r="L11" s="7">
        <f t="shared" si="2"/>
        <v>240000</v>
      </c>
      <c r="M11" s="23">
        <f t="shared" si="3"/>
        <v>0.24533605928954766</v>
      </c>
      <c r="N11" s="36">
        <f t="shared" si="7"/>
        <v>36</v>
      </c>
      <c r="O11" s="5"/>
    </row>
    <row r="12" spans="2:31" x14ac:dyDescent="0.25">
      <c r="B12" s="75" t="s">
        <v>127</v>
      </c>
      <c r="C12" s="8">
        <v>1000</v>
      </c>
      <c r="D12" s="24">
        <v>3000</v>
      </c>
      <c r="E12" s="25">
        <f t="shared" si="4"/>
        <v>2400</v>
      </c>
      <c r="F12" s="8">
        <f t="shared" si="5"/>
        <v>400000</v>
      </c>
      <c r="G12" s="112"/>
      <c r="I12" s="76" t="str">
        <f t="shared" si="0"/>
        <v>3 Bed Apt Type 1</v>
      </c>
      <c r="J12" s="7">
        <f t="shared" si="1"/>
        <v>50</v>
      </c>
      <c r="K12" s="23">
        <f t="shared" si="6"/>
        <v>0.1</v>
      </c>
      <c r="L12" s="7">
        <f t="shared" si="2"/>
        <v>144000</v>
      </c>
      <c r="M12" s="23">
        <f t="shared" si="3"/>
        <v>0.14720163557372859</v>
      </c>
      <c r="N12" s="36">
        <f t="shared" si="7"/>
        <v>36</v>
      </c>
      <c r="O12" s="5"/>
    </row>
    <row r="13" spans="2:31" x14ac:dyDescent="0.25">
      <c r="B13" s="75" t="s">
        <v>128</v>
      </c>
      <c r="C13" s="8">
        <v>1100</v>
      </c>
      <c r="D13" s="24">
        <v>3100</v>
      </c>
      <c r="E13" s="25">
        <f t="shared" si="4"/>
        <v>2475</v>
      </c>
      <c r="F13" s="8">
        <f t="shared" si="5"/>
        <v>440000</v>
      </c>
      <c r="G13" s="112"/>
      <c r="I13" s="76" t="str">
        <f t="shared" si="0"/>
        <v>3 Bed Apt Type 2</v>
      </c>
      <c r="J13" s="7">
        <f t="shared" si="1"/>
        <v>50</v>
      </c>
      <c r="K13" s="23">
        <f t="shared" si="6"/>
        <v>0.1</v>
      </c>
      <c r="L13" s="7">
        <f t="shared" si="2"/>
        <v>155000</v>
      </c>
      <c r="M13" s="23">
        <f t="shared" si="3"/>
        <v>0.15844620495783288</v>
      </c>
      <c r="N13" s="36">
        <f t="shared" si="7"/>
        <v>33.81818181818182</v>
      </c>
      <c r="O13" s="5"/>
    </row>
    <row r="14" spans="2:31" x14ac:dyDescent="0.25">
      <c r="B14" s="75"/>
      <c r="C14" s="8"/>
      <c r="D14" s="24"/>
      <c r="E14" s="25"/>
      <c r="F14" s="8"/>
      <c r="G14" s="112"/>
      <c r="I14" s="76">
        <f t="shared" si="0"/>
        <v>0</v>
      </c>
      <c r="J14" s="7">
        <f t="shared" si="1"/>
        <v>0</v>
      </c>
      <c r="K14" s="23">
        <f t="shared" si="6"/>
        <v>0</v>
      </c>
      <c r="L14" s="7">
        <f t="shared" si="2"/>
        <v>0</v>
      </c>
      <c r="M14" s="23">
        <f t="shared" si="3"/>
        <v>0</v>
      </c>
      <c r="N14" s="36">
        <f t="shared" si="7"/>
        <v>0</v>
      </c>
      <c r="O14" s="5"/>
    </row>
    <row r="15" spans="2:31" x14ac:dyDescent="0.25">
      <c r="B15" s="75"/>
      <c r="C15" s="8"/>
      <c r="D15" s="24"/>
      <c r="E15" s="25"/>
      <c r="F15" s="8"/>
      <c r="G15" s="112"/>
      <c r="I15" s="76">
        <f t="shared" si="0"/>
        <v>0</v>
      </c>
      <c r="J15" s="7">
        <f t="shared" si="1"/>
        <v>0</v>
      </c>
      <c r="K15" s="23">
        <f t="shared" si="6"/>
        <v>0</v>
      </c>
      <c r="L15" s="7">
        <f t="shared" si="2"/>
        <v>0</v>
      </c>
      <c r="M15" s="23">
        <f t="shared" si="3"/>
        <v>0</v>
      </c>
      <c r="N15" s="36">
        <f t="shared" si="7"/>
        <v>0</v>
      </c>
      <c r="O15" s="5"/>
    </row>
    <row r="16" spans="2:31" x14ac:dyDescent="0.25">
      <c r="O16" s="5"/>
    </row>
    <row r="17" spans="2:15" ht="15.75" x14ac:dyDescent="0.25">
      <c r="B17" s="73" t="s">
        <v>72</v>
      </c>
      <c r="C17" s="73"/>
      <c r="D17" s="73"/>
      <c r="E17" s="73"/>
      <c r="F17" s="73"/>
      <c r="G17" s="73"/>
      <c r="H17" s="73"/>
      <c r="I17" s="73"/>
      <c r="J17" s="73"/>
      <c r="K17" s="28"/>
      <c r="L17" s="28"/>
      <c r="M17" s="28"/>
      <c r="N17" s="28"/>
      <c r="O17" s="5"/>
    </row>
    <row r="18" spans="2:15" x14ac:dyDescent="0.25">
      <c r="O18" s="5"/>
    </row>
    <row r="19" spans="2:15" ht="15.75" x14ac:dyDescent="0.25">
      <c r="B19" s="26" t="s">
        <v>82</v>
      </c>
      <c r="G19" s="14"/>
      <c r="I19" s="27" t="s">
        <v>83</v>
      </c>
      <c r="O19" s="5"/>
    </row>
    <row r="20" spans="2:15" x14ac:dyDescent="0.25">
      <c r="B20" s="31" t="s">
        <v>67</v>
      </c>
      <c r="C20" s="31" t="s">
        <v>69</v>
      </c>
      <c r="D20" s="29" t="s">
        <v>66</v>
      </c>
      <c r="E20" s="29" t="s">
        <v>76</v>
      </c>
      <c r="F20" s="29" t="s">
        <v>77</v>
      </c>
      <c r="G20" s="113"/>
      <c r="I20" s="32" t="s">
        <v>67</v>
      </c>
      <c r="J20" s="32" t="s">
        <v>69</v>
      </c>
      <c r="K20" s="30" t="s">
        <v>66</v>
      </c>
      <c r="L20" s="30" t="s">
        <v>76</v>
      </c>
      <c r="M20" s="30" t="s">
        <v>77</v>
      </c>
      <c r="N20" s="30" t="s">
        <v>86</v>
      </c>
      <c r="O20" s="5"/>
    </row>
    <row r="21" spans="2:15" x14ac:dyDescent="0.25">
      <c r="B21" s="18">
        <v>1</v>
      </c>
      <c r="C21" s="75" t="s">
        <v>99</v>
      </c>
      <c r="D21" s="8">
        <v>40</v>
      </c>
      <c r="E21" s="7">
        <f>_xlfn.IFNA(D21*INDEX($C$7:$C$15,MATCH(C21,$B$7:$B$15,0)),0)</f>
        <v>20000</v>
      </c>
      <c r="F21" s="7">
        <f>_xlfn.IFNA(D21*INDEX($D$7:$D$15,MATCH(C21,$B$7:$B$15,0)),0)</f>
        <v>44000</v>
      </c>
      <c r="G21" s="15"/>
      <c r="I21" s="18">
        <v>1</v>
      </c>
      <c r="J21" s="75" t="s">
        <v>99</v>
      </c>
      <c r="K21" s="8">
        <v>10</v>
      </c>
      <c r="L21" s="7">
        <f>_xlfn.IFNA(K21*INDEX($C$7:$C$15,MATCH(J21,$B$7:$B$15,0)),0)</f>
        <v>5000</v>
      </c>
      <c r="M21" s="7">
        <f t="shared" ref="M21:M34" si="8">($B$63="Rent to Council")*_xlfn.IFNA(K21*INDEX($E$7:$E$15,MATCH(J21,$B$7:$B$15,0)),0)</f>
        <v>8750</v>
      </c>
      <c r="N21" s="7">
        <f t="shared" ref="N21:N34" si="9">($B$63="Sale to Council")*_xlfn.IFNA(K21*INDEX($F$7:$F$15,MATCH(J21,$B$7:$B$15,0)),0)</f>
        <v>0</v>
      </c>
      <c r="O21" s="5"/>
    </row>
    <row r="22" spans="2:15" x14ac:dyDescent="0.25">
      <c r="B22" s="18">
        <v>1</v>
      </c>
      <c r="C22" s="75" t="s">
        <v>123</v>
      </c>
      <c r="D22" s="8">
        <v>50</v>
      </c>
      <c r="E22" s="7">
        <f t="shared" ref="E22:E34" si="10">_xlfn.IFNA(D22*INDEX($C$7:$C$15,MATCH(C22,$B$7:$B$15,0)),0)</f>
        <v>30000</v>
      </c>
      <c r="F22" s="7">
        <f t="shared" ref="F22:F34" si="11">_xlfn.IFNA(D22*INDEX($D$7:$D$15,MATCH(C22,$B$7:$B$15,0)),0)</f>
        <v>75000</v>
      </c>
      <c r="G22" s="15"/>
      <c r="I22" s="18">
        <v>2</v>
      </c>
      <c r="J22" s="75" t="s">
        <v>124</v>
      </c>
      <c r="K22" s="8">
        <v>10</v>
      </c>
      <c r="L22" s="7">
        <f t="shared" ref="L22:L34" si="12">_xlfn.IFNA(K22*INDEX($C$7:$C$15,MATCH(J22,$B$7:$B$15,0)),0)</f>
        <v>6500</v>
      </c>
      <c r="M22" s="7">
        <f t="shared" si="8"/>
        <v>12750</v>
      </c>
      <c r="N22" s="7">
        <f t="shared" si="9"/>
        <v>0</v>
      </c>
      <c r="O22" s="5"/>
    </row>
    <row r="23" spans="2:15" x14ac:dyDescent="0.25">
      <c r="B23" s="18">
        <v>2</v>
      </c>
      <c r="C23" s="75" t="s">
        <v>124</v>
      </c>
      <c r="D23" s="8">
        <v>40</v>
      </c>
      <c r="E23" s="7">
        <f t="shared" si="10"/>
        <v>26000</v>
      </c>
      <c r="F23" s="7">
        <f t="shared" si="11"/>
        <v>64000</v>
      </c>
      <c r="G23" s="15"/>
      <c r="I23" s="18">
        <v>3</v>
      </c>
      <c r="J23" s="75" t="s">
        <v>127</v>
      </c>
      <c r="K23" s="8">
        <v>10</v>
      </c>
      <c r="L23" s="7">
        <f t="shared" si="12"/>
        <v>10000</v>
      </c>
      <c r="M23" s="7">
        <f t="shared" si="8"/>
        <v>24000</v>
      </c>
      <c r="N23" s="7">
        <f t="shared" si="9"/>
        <v>0</v>
      </c>
      <c r="O23" s="5"/>
    </row>
    <row r="24" spans="2:15" x14ac:dyDescent="0.25">
      <c r="B24" s="18">
        <v>2</v>
      </c>
      <c r="C24" s="75" t="s">
        <v>125</v>
      </c>
      <c r="D24" s="8">
        <v>50</v>
      </c>
      <c r="E24" s="7">
        <f t="shared" si="10"/>
        <v>37500</v>
      </c>
      <c r="F24" s="7">
        <f t="shared" si="11"/>
        <v>110000</v>
      </c>
      <c r="G24" s="15"/>
      <c r="I24" s="18">
        <v>4</v>
      </c>
      <c r="J24" s="75" t="s">
        <v>99</v>
      </c>
      <c r="K24" s="8">
        <v>10</v>
      </c>
      <c r="L24" s="7">
        <f t="shared" si="12"/>
        <v>5000</v>
      </c>
      <c r="M24" s="7">
        <f t="shared" si="8"/>
        <v>8750</v>
      </c>
      <c r="N24" s="7">
        <f t="shared" si="9"/>
        <v>0</v>
      </c>
      <c r="O24" s="5"/>
    </row>
    <row r="25" spans="2:15" x14ac:dyDescent="0.25">
      <c r="B25" s="18">
        <v>3</v>
      </c>
      <c r="C25" s="75" t="s">
        <v>127</v>
      </c>
      <c r="D25" s="8">
        <v>40</v>
      </c>
      <c r="E25" s="7">
        <f t="shared" si="10"/>
        <v>40000</v>
      </c>
      <c r="F25" s="7">
        <f t="shared" si="11"/>
        <v>120000</v>
      </c>
      <c r="G25" s="15"/>
      <c r="I25" s="18">
        <v>5</v>
      </c>
      <c r="J25" s="75" t="s">
        <v>123</v>
      </c>
      <c r="K25" s="8">
        <v>10</v>
      </c>
      <c r="L25" s="7">
        <f t="shared" si="12"/>
        <v>6000</v>
      </c>
      <c r="M25" s="7">
        <f t="shared" si="8"/>
        <v>12000</v>
      </c>
      <c r="N25" s="7">
        <f t="shared" si="9"/>
        <v>0</v>
      </c>
      <c r="O25" s="5"/>
    </row>
    <row r="26" spans="2:15" x14ac:dyDescent="0.25">
      <c r="B26" s="18">
        <v>3</v>
      </c>
      <c r="C26" s="75" t="s">
        <v>126</v>
      </c>
      <c r="D26" s="8">
        <v>50</v>
      </c>
      <c r="E26" s="7">
        <f t="shared" si="10"/>
        <v>40000</v>
      </c>
      <c r="F26" s="7">
        <f t="shared" si="11"/>
        <v>120000</v>
      </c>
      <c r="G26" s="15"/>
      <c r="I26" s="18"/>
      <c r="J26" s="75"/>
      <c r="K26" s="8"/>
      <c r="L26" s="7">
        <f t="shared" si="12"/>
        <v>0</v>
      </c>
      <c r="M26" s="7">
        <f t="shared" si="8"/>
        <v>0</v>
      </c>
      <c r="N26" s="7">
        <f t="shared" si="9"/>
        <v>0</v>
      </c>
      <c r="O26" s="5"/>
    </row>
    <row r="27" spans="2:15" x14ac:dyDescent="0.25">
      <c r="B27" s="18">
        <v>4</v>
      </c>
      <c r="C27" s="75" t="s">
        <v>128</v>
      </c>
      <c r="D27" s="8">
        <v>50</v>
      </c>
      <c r="E27" s="7">
        <f t="shared" si="10"/>
        <v>55000</v>
      </c>
      <c r="F27" s="7">
        <f t="shared" si="11"/>
        <v>155000</v>
      </c>
      <c r="G27" s="15"/>
      <c r="I27" s="18"/>
      <c r="J27" s="75"/>
      <c r="K27" s="8"/>
      <c r="L27" s="7">
        <f t="shared" si="12"/>
        <v>0</v>
      </c>
      <c r="M27" s="7">
        <f t="shared" si="8"/>
        <v>0</v>
      </c>
      <c r="N27" s="7">
        <f t="shared" si="9"/>
        <v>0</v>
      </c>
      <c r="O27" s="5"/>
    </row>
    <row r="28" spans="2:15" x14ac:dyDescent="0.25">
      <c r="B28" s="18">
        <v>4</v>
      </c>
      <c r="C28" s="75" t="s">
        <v>99</v>
      </c>
      <c r="D28" s="8">
        <v>40</v>
      </c>
      <c r="E28" s="7">
        <f t="shared" si="10"/>
        <v>20000</v>
      </c>
      <c r="F28" s="7">
        <f t="shared" si="11"/>
        <v>44000</v>
      </c>
      <c r="G28" s="15"/>
      <c r="I28" s="18"/>
      <c r="J28" s="75"/>
      <c r="K28" s="8"/>
      <c r="L28" s="7">
        <f t="shared" si="12"/>
        <v>0</v>
      </c>
      <c r="M28" s="7">
        <f t="shared" si="8"/>
        <v>0</v>
      </c>
      <c r="N28" s="7">
        <f t="shared" si="9"/>
        <v>0</v>
      </c>
      <c r="O28" s="5"/>
    </row>
    <row r="29" spans="2:15" x14ac:dyDescent="0.25">
      <c r="B29" s="18">
        <v>5</v>
      </c>
      <c r="C29" s="75" t="s">
        <v>123</v>
      </c>
      <c r="D29" s="8">
        <v>40</v>
      </c>
      <c r="E29" s="7">
        <f t="shared" si="10"/>
        <v>24000</v>
      </c>
      <c r="F29" s="7">
        <f t="shared" si="11"/>
        <v>60000</v>
      </c>
      <c r="G29" s="15"/>
      <c r="I29" s="18"/>
      <c r="J29" s="75"/>
      <c r="K29" s="8"/>
      <c r="L29" s="7">
        <f t="shared" si="12"/>
        <v>0</v>
      </c>
      <c r="M29" s="7">
        <f t="shared" si="8"/>
        <v>0</v>
      </c>
      <c r="N29" s="7">
        <f t="shared" si="9"/>
        <v>0</v>
      </c>
      <c r="O29" s="5"/>
    </row>
    <row r="30" spans="2:15" x14ac:dyDescent="0.25">
      <c r="B30" s="18">
        <v>5</v>
      </c>
      <c r="C30" s="75" t="s">
        <v>126</v>
      </c>
      <c r="D30" s="8">
        <v>50</v>
      </c>
      <c r="E30" s="7">
        <f t="shared" si="10"/>
        <v>40000</v>
      </c>
      <c r="F30" s="7">
        <f t="shared" si="11"/>
        <v>120000</v>
      </c>
      <c r="G30" s="15"/>
      <c r="I30" s="18"/>
      <c r="J30" s="75"/>
      <c r="K30" s="8"/>
      <c r="L30" s="7">
        <f t="shared" si="12"/>
        <v>0</v>
      </c>
      <c r="M30" s="7">
        <f t="shared" si="8"/>
        <v>0</v>
      </c>
      <c r="N30" s="7">
        <f t="shared" si="9"/>
        <v>0</v>
      </c>
      <c r="O30" s="5"/>
    </row>
    <row r="31" spans="2:15" x14ac:dyDescent="0.25">
      <c r="B31" s="18"/>
      <c r="C31" s="75"/>
      <c r="D31" s="8"/>
      <c r="E31" s="7">
        <f t="shared" si="10"/>
        <v>0</v>
      </c>
      <c r="F31" s="7">
        <f t="shared" si="11"/>
        <v>0</v>
      </c>
      <c r="G31" s="15"/>
      <c r="I31" s="18"/>
      <c r="J31" s="75"/>
      <c r="K31" s="8"/>
      <c r="L31" s="7">
        <f t="shared" si="12"/>
        <v>0</v>
      </c>
      <c r="M31" s="7">
        <f t="shared" si="8"/>
        <v>0</v>
      </c>
      <c r="N31" s="7">
        <f t="shared" si="9"/>
        <v>0</v>
      </c>
      <c r="O31" s="5"/>
    </row>
    <row r="32" spans="2:15" x14ac:dyDescent="0.25">
      <c r="B32" s="18"/>
      <c r="C32" s="75"/>
      <c r="D32" s="8"/>
      <c r="E32" s="7">
        <f t="shared" si="10"/>
        <v>0</v>
      </c>
      <c r="F32" s="7">
        <f t="shared" si="11"/>
        <v>0</v>
      </c>
      <c r="G32" s="15"/>
      <c r="I32" s="18"/>
      <c r="J32" s="75"/>
      <c r="K32" s="8"/>
      <c r="L32" s="7">
        <f t="shared" si="12"/>
        <v>0</v>
      </c>
      <c r="M32" s="7">
        <f t="shared" si="8"/>
        <v>0</v>
      </c>
      <c r="N32" s="7">
        <f t="shared" si="9"/>
        <v>0</v>
      </c>
      <c r="O32" s="5"/>
    </row>
    <row r="33" spans="1:16" x14ac:dyDescent="0.25">
      <c r="B33" s="18"/>
      <c r="C33" s="75"/>
      <c r="D33" s="8"/>
      <c r="E33" s="7">
        <f t="shared" si="10"/>
        <v>0</v>
      </c>
      <c r="F33" s="7">
        <f t="shared" si="11"/>
        <v>0</v>
      </c>
      <c r="G33" s="15"/>
      <c r="I33" s="18"/>
      <c r="J33" s="75"/>
      <c r="K33" s="8"/>
      <c r="L33" s="7">
        <f t="shared" si="12"/>
        <v>0</v>
      </c>
      <c r="M33" s="7">
        <f t="shared" si="8"/>
        <v>0</v>
      </c>
      <c r="N33" s="7">
        <f t="shared" si="9"/>
        <v>0</v>
      </c>
      <c r="O33" s="5"/>
    </row>
    <row r="34" spans="1:16" ht="15.75" thickBot="1" x14ac:dyDescent="0.3">
      <c r="B34" s="77"/>
      <c r="C34" s="78"/>
      <c r="D34" s="79"/>
      <c r="E34" s="80">
        <f t="shared" si="10"/>
        <v>0</v>
      </c>
      <c r="F34" s="80">
        <f t="shared" si="11"/>
        <v>0</v>
      </c>
      <c r="G34" s="15"/>
      <c r="I34" s="77"/>
      <c r="J34" s="78"/>
      <c r="K34" s="79"/>
      <c r="L34" s="80">
        <f t="shared" si="12"/>
        <v>0</v>
      </c>
      <c r="M34" s="80">
        <f t="shared" si="8"/>
        <v>0</v>
      </c>
      <c r="N34" s="80">
        <f t="shared" si="9"/>
        <v>0</v>
      </c>
      <c r="O34" s="5"/>
    </row>
    <row r="35" spans="1:16" ht="15.75" thickTop="1" x14ac:dyDescent="0.25">
      <c r="B35" s="81" t="s">
        <v>73</v>
      </c>
      <c r="C35" s="82"/>
      <c r="D35" s="83">
        <f>SUM(D21:D34)</f>
        <v>450</v>
      </c>
      <c r="E35" s="83">
        <f t="shared" ref="E35:F35" si="13">SUM(E21:E34)</f>
        <v>332500</v>
      </c>
      <c r="F35" s="83">
        <f t="shared" si="13"/>
        <v>912000</v>
      </c>
      <c r="G35" s="114"/>
      <c r="I35" s="81" t="s">
        <v>73</v>
      </c>
      <c r="J35" s="82"/>
      <c r="K35" s="83">
        <f>SUM(K21:K34)</f>
        <v>50</v>
      </c>
      <c r="L35" s="83">
        <f t="shared" ref="L35" si="14">SUM(L21:L34)</f>
        <v>32500</v>
      </c>
      <c r="M35" s="83">
        <f t="shared" ref="M35:N35" si="15">SUM(M21:M34)</f>
        <v>66250</v>
      </c>
      <c r="N35" s="83">
        <f t="shared" si="15"/>
        <v>0</v>
      </c>
      <c r="O35" s="5"/>
    </row>
    <row r="36" spans="1:16" x14ac:dyDescent="0.25">
      <c r="G36" s="14"/>
      <c r="O36" s="5"/>
    </row>
    <row r="37" spans="1:16" ht="15.75" x14ac:dyDescent="0.25">
      <c r="B37" s="73" t="s">
        <v>74</v>
      </c>
      <c r="C37" s="73"/>
      <c r="D37" s="73"/>
      <c r="E37" s="73"/>
      <c r="F37" s="73"/>
      <c r="G37" s="73"/>
      <c r="H37" s="73"/>
      <c r="I37" s="73"/>
      <c r="J37" s="73"/>
      <c r="K37" s="28"/>
      <c r="L37" s="28"/>
      <c r="M37" s="28"/>
      <c r="N37" s="28"/>
      <c r="O37" s="5"/>
    </row>
    <row r="38" spans="1:16" ht="15.75" thickBot="1" x14ac:dyDescent="0.3">
      <c r="O38" s="5"/>
    </row>
    <row r="39" spans="1:16" x14ac:dyDescent="0.25">
      <c r="A39" s="5"/>
      <c r="B39" s="84" t="s">
        <v>67</v>
      </c>
      <c r="C39" s="85" t="s">
        <v>66</v>
      </c>
      <c r="D39" s="86" t="s">
        <v>87</v>
      </c>
      <c r="E39" s="87" t="s">
        <v>76</v>
      </c>
      <c r="F39" s="87" t="s">
        <v>80</v>
      </c>
      <c r="G39" s="87"/>
      <c r="H39" s="87" t="s">
        <v>78</v>
      </c>
      <c r="I39" s="87" t="s">
        <v>79</v>
      </c>
      <c r="J39" s="87" t="s">
        <v>161</v>
      </c>
      <c r="K39" s="87" t="s">
        <v>77</v>
      </c>
      <c r="L39" s="88" t="s">
        <v>162</v>
      </c>
      <c r="M39" s="88" t="s">
        <v>163</v>
      </c>
      <c r="N39" s="89" t="s">
        <v>95</v>
      </c>
      <c r="O39" s="5"/>
    </row>
    <row r="40" spans="1:16" x14ac:dyDescent="0.25">
      <c r="A40" s="5"/>
      <c r="B40" s="84">
        <v>1</v>
      </c>
      <c r="C40" s="90">
        <f>SUMIF($B$21:$B$34,B40,$D$21:$D$34)+SUMIF($I$21:$I$34,B40,$K$21:$K$34)</f>
        <v>100</v>
      </c>
      <c r="D40" s="7">
        <f>SUMIF($B$21:$B$34,B40,$D$21:$D$34)+($B$63="Rent to Council")*SUMIF($I$21:$I$34,B40,$K$21:$K$34)</f>
        <v>100</v>
      </c>
      <c r="E40" s="7">
        <f>SUMIF($B$21:$B$34,B40,$E$21:$E$34)+SUMIF($I$21:$I$34,B40,$L$21:$L$34)</f>
        <v>55000</v>
      </c>
      <c r="F40" s="8">
        <v>72000</v>
      </c>
      <c r="G40" s="8"/>
      <c r="H40" s="20">
        <f>IFERROR(E40/F40,0)</f>
        <v>0.76388888888888884</v>
      </c>
      <c r="I40" s="8">
        <v>100</v>
      </c>
      <c r="J40" s="7">
        <f>SUMIF($B$21:$B$34,B40,$D$21:$D$34)</f>
        <v>90</v>
      </c>
      <c r="K40" s="7">
        <f>SUMIF($B$21:$B$34,B40,$F$21:$F$34)</f>
        <v>119000</v>
      </c>
      <c r="L40" s="7">
        <f>($B$63="Rent to Council")*SUMIF($I$21:$I$34,B40,$K$21:$K$34)</f>
        <v>10</v>
      </c>
      <c r="M40" s="7">
        <f>SUMIF($I$21:$I$34,B40,$M$21:$M$34)</f>
        <v>8750</v>
      </c>
      <c r="N40" s="35">
        <v>1</v>
      </c>
      <c r="O40" s="5"/>
    </row>
    <row r="41" spans="1:16" x14ac:dyDescent="0.25">
      <c r="B41" s="84">
        <v>2</v>
      </c>
      <c r="C41" s="90">
        <f t="shared" ref="C41:C44" si="16">SUMIF($B$21:$B$34,B41,$D$21:$D$34)+SUMIF($I$21:$I$34,B41,$K$21:$K$34)</f>
        <v>100</v>
      </c>
      <c r="D41" s="7">
        <f>SUMIF($B$21:$B$34,B41,$D$21:$D$34)+($B$63="Rent to Council")*SUMIF($I$21:$I$34,B41,$K$21:$K$34)</f>
        <v>100</v>
      </c>
      <c r="E41" s="7">
        <f t="shared" ref="E41:E44" si="17">SUMIF($B$21:$B$34,B41,$E$21:$E$34)+SUMIF($I$21:$I$34,B41,$L$21:$L$34)</f>
        <v>70000</v>
      </c>
      <c r="F41" s="8">
        <v>80000</v>
      </c>
      <c r="G41" s="8"/>
      <c r="H41" s="20">
        <f t="shared" ref="H41:H44" si="18">IFERROR(E41/F41,0)</f>
        <v>0.875</v>
      </c>
      <c r="I41" s="8">
        <v>100</v>
      </c>
      <c r="J41" s="7">
        <f t="shared" ref="J41:J44" si="19">SUMIF($B$21:$B$34,B41,$D$21:$D$34)</f>
        <v>90</v>
      </c>
      <c r="K41" s="7">
        <f t="shared" ref="K41:K44" si="20">SUMIF($B$21:$B$34,B41,$F$21:$F$34)</f>
        <v>174000</v>
      </c>
      <c r="L41" s="7">
        <f>($B$63="Rent to Council")*SUMIF($I$21:$I$34,B41,$K$21:$K$34)</f>
        <v>10</v>
      </c>
      <c r="M41" s="7">
        <f t="shared" ref="M41:M44" si="21">SUMIF($I$21:$I$34,B41,$M$21:$M$34)</f>
        <v>12750</v>
      </c>
      <c r="N41" s="35">
        <v>1</v>
      </c>
      <c r="O41" s="5"/>
    </row>
    <row r="42" spans="1:16" x14ac:dyDescent="0.25">
      <c r="B42" s="84">
        <v>3</v>
      </c>
      <c r="C42" s="90">
        <f t="shared" si="16"/>
        <v>100</v>
      </c>
      <c r="D42" s="7">
        <f>SUMIF($B$21:$B$34,B42,$D$21:$D$34)+($B$63="Rent to Council")*SUMIF($I$21:$I$34,B42,$K$21:$K$34)</f>
        <v>100</v>
      </c>
      <c r="E42" s="7">
        <f t="shared" si="17"/>
        <v>90000</v>
      </c>
      <c r="F42" s="8">
        <v>105000</v>
      </c>
      <c r="G42" s="8"/>
      <c r="H42" s="20">
        <f t="shared" si="18"/>
        <v>0.8571428571428571</v>
      </c>
      <c r="I42" s="8">
        <v>100</v>
      </c>
      <c r="J42" s="7">
        <f t="shared" si="19"/>
        <v>90</v>
      </c>
      <c r="K42" s="7">
        <f t="shared" si="20"/>
        <v>240000</v>
      </c>
      <c r="L42" s="7">
        <f>($B$63="Rent to Council")*SUMIF($I$21:$I$34,B42,$K$21:$K$34)</f>
        <v>10</v>
      </c>
      <c r="M42" s="7">
        <f t="shared" si="21"/>
        <v>24000</v>
      </c>
      <c r="N42" s="35">
        <v>1</v>
      </c>
      <c r="O42" s="5"/>
    </row>
    <row r="43" spans="1:16" x14ac:dyDescent="0.25">
      <c r="B43" s="84">
        <v>4</v>
      </c>
      <c r="C43" s="90">
        <f t="shared" si="16"/>
        <v>100</v>
      </c>
      <c r="D43" s="7">
        <f>SUMIF($B$21:$B$34,B43,$D$21:$D$34)+($B$63="Rent to Council")*SUMIF($I$21:$I$34,B43,$K$21:$K$34)</f>
        <v>100</v>
      </c>
      <c r="E43" s="7">
        <f t="shared" si="17"/>
        <v>80000</v>
      </c>
      <c r="F43" s="8">
        <v>93000</v>
      </c>
      <c r="G43" s="8"/>
      <c r="H43" s="20">
        <f t="shared" si="18"/>
        <v>0.86021505376344087</v>
      </c>
      <c r="I43" s="8">
        <v>100</v>
      </c>
      <c r="J43" s="7">
        <f t="shared" si="19"/>
        <v>90</v>
      </c>
      <c r="K43" s="7">
        <f t="shared" si="20"/>
        <v>199000</v>
      </c>
      <c r="L43" s="7">
        <f>($B$63="Rent to Council")*SUMIF($I$21:$I$34,B43,$K$21:$K$34)</f>
        <v>10</v>
      </c>
      <c r="M43" s="7">
        <f t="shared" si="21"/>
        <v>8750</v>
      </c>
      <c r="N43" s="35">
        <v>1</v>
      </c>
      <c r="O43" s="5"/>
    </row>
    <row r="44" spans="1:16" ht="15.75" thickBot="1" x14ac:dyDescent="0.3">
      <c r="B44" s="91">
        <v>5</v>
      </c>
      <c r="C44" s="92">
        <f t="shared" si="16"/>
        <v>100</v>
      </c>
      <c r="D44" s="80">
        <f>SUMIF($B$21:$B$34,B44,$D$21:$D$34)+($B$63="Rent to Council")*SUMIF($I$21:$I$34,B44,$K$21:$K$34)</f>
        <v>100</v>
      </c>
      <c r="E44" s="80">
        <f t="shared" si="17"/>
        <v>70000</v>
      </c>
      <c r="F44" s="79">
        <v>80000</v>
      </c>
      <c r="G44" s="79"/>
      <c r="H44" s="93">
        <f t="shared" si="18"/>
        <v>0.875</v>
      </c>
      <c r="I44" s="79">
        <v>100</v>
      </c>
      <c r="J44" s="80">
        <f t="shared" si="19"/>
        <v>90</v>
      </c>
      <c r="K44" s="80">
        <f t="shared" si="20"/>
        <v>180000</v>
      </c>
      <c r="L44" s="80">
        <f>($B$63="Rent to Council")*SUMIF($I$21:$I$34,B44,$K$21:$K$34)</f>
        <v>10</v>
      </c>
      <c r="M44" s="80">
        <f t="shared" si="21"/>
        <v>12000</v>
      </c>
      <c r="N44" s="94">
        <v>2</v>
      </c>
      <c r="O44" s="5"/>
    </row>
    <row r="45" spans="1:16" ht="16.5" thickTop="1" thickBot="1" x14ac:dyDescent="0.3">
      <c r="B45" s="95" t="s">
        <v>73</v>
      </c>
      <c r="C45" s="96">
        <f>SUM(C40:C44)</f>
        <v>500</v>
      </c>
      <c r="D45" s="83">
        <f>SUM(D40:D44)</f>
        <v>500</v>
      </c>
      <c r="E45" s="83">
        <f>SUM(E40:E44)</f>
        <v>365000</v>
      </c>
      <c r="F45" s="83">
        <f>SUM(F40:F44)</f>
        <v>430000</v>
      </c>
      <c r="G45" s="83"/>
      <c r="H45" s="97">
        <f>IFERROR(E45/F45,0)</f>
        <v>0.84883720930232553</v>
      </c>
      <c r="I45" s="83">
        <f>SUM(I40:I44)</f>
        <v>500</v>
      </c>
      <c r="J45" s="83">
        <f>SUM(J40:J44)</f>
        <v>450</v>
      </c>
      <c r="K45" s="83">
        <f>SUM(K40:K44)</f>
        <v>912000</v>
      </c>
      <c r="L45" s="98">
        <f>SUM(L40:L44)</f>
        <v>50</v>
      </c>
      <c r="M45" s="98">
        <f>SUM(M40:M44)</f>
        <v>66250</v>
      </c>
      <c r="N45" s="99">
        <f>MAX(N40:N44)</f>
        <v>2</v>
      </c>
      <c r="O45" s="5"/>
    </row>
    <row r="46" spans="1:16" x14ac:dyDescent="0.25">
      <c r="O46" s="5"/>
    </row>
    <row r="47" spans="1:16" x14ac:dyDescent="0.25">
      <c r="O47" s="5"/>
    </row>
    <row r="48" spans="1:16" ht="19.5" thickBot="1" x14ac:dyDescent="0.35">
      <c r="A48" s="21"/>
      <c r="B48" s="22" t="s">
        <v>91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P48" s="5"/>
    </row>
    <row r="50" spans="2:22" ht="15.75" x14ac:dyDescent="0.25">
      <c r="B50" s="73" t="s">
        <v>94</v>
      </c>
      <c r="C50" s="73"/>
      <c r="D50" s="73"/>
      <c r="E50" s="73"/>
      <c r="F50" s="73"/>
      <c r="G50" s="73"/>
      <c r="H50" s="73"/>
      <c r="I50" s="73"/>
      <c r="J50" s="73"/>
      <c r="K50" s="28"/>
      <c r="L50" s="28"/>
      <c r="M50" s="28"/>
      <c r="N50" s="28"/>
      <c r="P50" s="5"/>
      <c r="Q50" s="5"/>
      <c r="R50" s="5"/>
      <c r="S50" s="5"/>
      <c r="T50" s="5"/>
      <c r="U50" s="5"/>
      <c r="V50" s="5"/>
    </row>
    <row r="52" spans="2:22" x14ac:dyDescent="0.25">
      <c r="B52" s="100" t="s">
        <v>81</v>
      </c>
      <c r="C52" s="85" t="s">
        <v>88</v>
      </c>
      <c r="D52" s="87" t="s">
        <v>89</v>
      </c>
      <c r="E52" s="87" t="s">
        <v>90</v>
      </c>
      <c r="F52" s="87" t="s">
        <v>93</v>
      </c>
      <c r="G52" s="87" t="s">
        <v>165</v>
      </c>
      <c r="H52" s="87" t="s">
        <v>92</v>
      </c>
      <c r="I52" s="101">
        <v>3</v>
      </c>
      <c r="J52" s="86" t="s">
        <v>87</v>
      </c>
      <c r="K52" s="86" t="s">
        <v>80</v>
      </c>
      <c r="L52" s="86" t="s">
        <v>79</v>
      </c>
      <c r="M52" s="86" t="s">
        <v>77</v>
      </c>
      <c r="N52" s="102" t="s">
        <v>163</v>
      </c>
    </row>
    <row r="53" spans="2:22" x14ac:dyDescent="0.25">
      <c r="B53" s="84">
        <v>1</v>
      </c>
      <c r="C53" s="103">
        <v>43983</v>
      </c>
      <c r="D53" s="8">
        <v>14</v>
      </c>
      <c r="E53" s="34">
        <f>EDATE(C53,D53)</f>
        <v>44409</v>
      </c>
      <c r="F53" s="7">
        <f>K53*'Cost Schedule'!$C$62+L53*'Cost Schedule'!$C$65+J53*'Cost Schedule'!$C$67</f>
        <v>75400000</v>
      </c>
      <c r="G53" s="7">
        <f>SUMIF($N$40:$N$44,B53,$C$40:$C$44)</f>
        <v>400</v>
      </c>
      <c r="H53" s="20">
        <f>F53/SUM($F$53:$F$57)</f>
        <v>0.81293800539083561</v>
      </c>
      <c r="I53" s="34">
        <f>EDATE(E53,-$I$52)</f>
        <v>44317</v>
      </c>
      <c r="J53" s="7">
        <f>SUMIF($N$40:$N$44,B53,$D$40:$D$44)</f>
        <v>400</v>
      </c>
      <c r="K53" s="7">
        <f>SUMIF($N$40:$N$44,B53,$F$40:$F$44)</f>
        <v>350000</v>
      </c>
      <c r="L53" s="7">
        <f>SUMIF($N$40:$N$44,B53,$I$40:$I$44)</f>
        <v>400</v>
      </c>
      <c r="M53" s="7">
        <f>SUMIF($N$40:$N$44,B53,$K$40:$K$44)</f>
        <v>732000</v>
      </c>
      <c r="N53" s="7">
        <f>SUMIF($N$40:$N$44,B53,$M$40:$M$44)</f>
        <v>54250</v>
      </c>
    </row>
    <row r="54" spans="2:22" x14ac:dyDescent="0.25">
      <c r="B54" s="84">
        <v>2</v>
      </c>
      <c r="C54" s="103">
        <f>EDATE(C53,4)</f>
        <v>44105</v>
      </c>
      <c r="D54" s="8">
        <v>15</v>
      </c>
      <c r="E54" s="34">
        <f>EDATE(C54,D54)</f>
        <v>44562</v>
      </c>
      <c r="F54" s="7">
        <f>K54*'Cost Schedule'!$C$62+L54*'Cost Schedule'!$C$65+J54*'Cost Schedule'!$C$67</f>
        <v>17350000</v>
      </c>
      <c r="G54" s="7">
        <f t="shared" ref="G54:G57" si="22">SUMIF($N$40:$N$44,B54,$C$40:$C$44)</f>
        <v>100</v>
      </c>
      <c r="H54" s="20">
        <f>F54/SUM($F$53:$F$57)</f>
        <v>0.18706199460916442</v>
      </c>
      <c r="I54" s="34">
        <f>EDATE(E54,-$I$52)</f>
        <v>44470</v>
      </c>
      <c r="J54" s="7">
        <f>SUMIF($N$40:$N$44,B54,$D$40:$D$44)</f>
        <v>100</v>
      </c>
      <c r="K54" s="7">
        <f>SUMIF($N$40:$N$44,B54,$F$40:$F$44)</f>
        <v>80000</v>
      </c>
      <c r="L54" s="7">
        <f>SUMIF($N$40:$N$44,B54,$I$40:$I$44)</f>
        <v>100</v>
      </c>
      <c r="M54" s="7">
        <f>SUMIF($N$40:$N$44,B54,$K$40:$K$44)</f>
        <v>180000</v>
      </c>
      <c r="N54" s="7">
        <f>SUMIF($N$40:$N$44,B54,$M$40:$M$44)</f>
        <v>12000</v>
      </c>
    </row>
    <row r="55" spans="2:22" x14ac:dyDescent="0.25">
      <c r="B55" s="84">
        <v>3</v>
      </c>
      <c r="C55" s="103">
        <f t="shared" ref="C55:C57" si="23">EDATE(C54,4)</f>
        <v>44228</v>
      </c>
      <c r="D55" s="8">
        <v>16</v>
      </c>
      <c r="E55" s="34">
        <f t="shared" ref="E55:E57" si="24">EDATE(C55,D55)</f>
        <v>44713</v>
      </c>
      <c r="F55" s="7">
        <f>K55*'Cost Schedule'!$C$62+L55*'Cost Schedule'!$C$65+J55*'Cost Schedule'!$C$67</f>
        <v>0</v>
      </c>
      <c r="G55" s="7">
        <f t="shared" si="22"/>
        <v>0</v>
      </c>
      <c r="H55" s="20">
        <f>F55/SUM($F$53:$F$57)</f>
        <v>0</v>
      </c>
      <c r="I55" s="34">
        <f>EDATE(E55,-$I$52)</f>
        <v>44621</v>
      </c>
      <c r="J55" s="7">
        <f>SUMIF($N$40:$N$44,B55,$D$40:$D$44)</f>
        <v>0</v>
      </c>
      <c r="K55" s="7">
        <f>SUMIF($N$40:$N$44,B55,$F$40:$F$44)</f>
        <v>0</v>
      </c>
      <c r="L55" s="7">
        <f>SUMIF($N$40:$N$44,B55,$I$40:$I$44)</f>
        <v>0</v>
      </c>
      <c r="M55" s="7">
        <f>SUMIF($N$40:$N$44,B55,$K$40:$K$44)</f>
        <v>0</v>
      </c>
      <c r="N55" s="7">
        <f>SUMIF($N$40:$N$44,B55,$M$40:$M$44)</f>
        <v>0</v>
      </c>
    </row>
    <row r="56" spans="2:22" x14ac:dyDescent="0.25">
      <c r="B56" s="84">
        <v>4</v>
      </c>
      <c r="C56" s="103">
        <f t="shared" si="23"/>
        <v>44348</v>
      </c>
      <c r="D56" s="8">
        <v>18</v>
      </c>
      <c r="E56" s="34">
        <f t="shared" si="24"/>
        <v>44896</v>
      </c>
      <c r="F56" s="7">
        <f>K56*'Cost Schedule'!$C$62+L56*'Cost Schedule'!$C$65+J56*'Cost Schedule'!$C$67</f>
        <v>0</v>
      </c>
      <c r="G56" s="7">
        <f t="shared" si="22"/>
        <v>0</v>
      </c>
      <c r="H56" s="20">
        <f>F56/SUM($F$53:$F$57)</f>
        <v>0</v>
      </c>
      <c r="I56" s="34">
        <f>EDATE(E56,-$I$52)</f>
        <v>44805</v>
      </c>
      <c r="J56" s="7">
        <f>SUMIF($N$40:$N$44,B56,$D$40:$D$44)</f>
        <v>0</v>
      </c>
      <c r="K56" s="7">
        <f>SUMIF($N$40:$N$44,B56,$F$40:$F$44)</f>
        <v>0</v>
      </c>
      <c r="L56" s="7">
        <f>SUMIF($N$40:$N$44,B56,$I$40:$I$44)</f>
        <v>0</v>
      </c>
      <c r="M56" s="7">
        <f>SUMIF($N$40:$N$44,B56,$K$40:$K$44)</f>
        <v>0</v>
      </c>
      <c r="N56" s="7">
        <f>SUMIF($N$40:$N$44,B56,$M$40:$M$44)</f>
        <v>0</v>
      </c>
    </row>
    <row r="57" spans="2:22" ht="15.75" thickBot="1" x14ac:dyDescent="0.3">
      <c r="B57" s="91">
        <v>5</v>
      </c>
      <c r="C57" s="104">
        <f t="shared" si="23"/>
        <v>44470</v>
      </c>
      <c r="D57" s="79">
        <v>20</v>
      </c>
      <c r="E57" s="105">
        <f t="shared" si="24"/>
        <v>45078</v>
      </c>
      <c r="F57" s="80">
        <f>K57*'Cost Schedule'!$C$62+L57*'Cost Schedule'!$C$65+J57*'Cost Schedule'!$C$67</f>
        <v>0</v>
      </c>
      <c r="G57" s="80">
        <f t="shared" si="22"/>
        <v>0</v>
      </c>
      <c r="H57" s="93">
        <f>F57/SUM($F$53:$F$57)</f>
        <v>0</v>
      </c>
      <c r="I57" s="105">
        <f>EDATE(E57,-$I$52)</f>
        <v>44986</v>
      </c>
      <c r="J57" s="80">
        <f>SUMIF($N$40:$N$44,B57,$D$40:$D$44)</f>
        <v>0</v>
      </c>
      <c r="K57" s="80">
        <f>SUMIF($N$40:$N$44,B57,$F$40:$F$44)</f>
        <v>0</v>
      </c>
      <c r="L57" s="80">
        <f>SUMIF($N$40:$N$44,B57,$I$40:$I$44)</f>
        <v>0</v>
      </c>
      <c r="M57" s="80">
        <f>SUMIF($N$40:$N$44,B57,$K$40:$K$44)</f>
        <v>0</v>
      </c>
      <c r="N57" s="80">
        <f>SUMIF($N$40:$N$44,B57,$M$40:$M$44)</f>
        <v>0</v>
      </c>
    </row>
    <row r="58" spans="2:22" ht="15.75" thickTop="1" x14ac:dyDescent="0.25">
      <c r="B58" s="106" t="s">
        <v>73</v>
      </c>
      <c r="C58" s="107">
        <f>MIN(C53:C57)</f>
        <v>43983</v>
      </c>
      <c r="D58" s="98">
        <f ca="1">DATEDIF(C58,E58,"m")</f>
        <v>19</v>
      </c>
      <c r="E58" s="108">
        <f ca="1">MAX(E53:OFFSET(E52,N45,0))</f>
        <v>44562</v>
      </c>
      <c r="F58" s="98">
        <f>SUM(F53:F57)</f>
        <v>92750000</v>
      </c>
      <c r="G58" s="98">
        <f>SUM(G53:G57)</f>
        <v>500</v>
      </c>
      <c r="H58" s="98"/>
      <c r="I58" s="109"/>
      <c r="J58" s="83">
        <f>SUM(J53:J57)</f>
        <v>500</v>
      </c>
      <c r="K58" s="83">
        <f>SUM(K53:K57)</f>
        <v>430000</v>
      </c>
      <c r="L58" s="83">
        <f>SUM(L53:L57)</f>
        <v>500</v>
      </c>
      <c r="M58" s="83">
        <f t="shared" ref="M58:N58" si="25">SUM(M53:M57)</f>
        <v>912000</v>
      </c>
      <c r="N58" s="83">
        <f t="shared" si="25"/>
        <v>66250</v>
      </c>
    </row>
    <row r="62" spans="2:22" x14ac:dyDescent="0.25">
      <c r="B62" s="67" t="s">
        <v>100</v>
      </c>
      <c r="C62" s="68"/>
    </row>
    <row r="63" spans="2:22" x14ac:dyDescent="0.25">
      <c r="B63" s="48" t="s">
        <v>164</v>
      </c>
    </row>
  </sheetData>
  <phoneticPr fontId="6" type="noConversion"/>
  <conditionalFormatting sqref="C54:N54">
    <cfRule type="expression" dxfId="3" priority="4">
      <formula>$B$54&gt;$N$45</formula>
    </cfRule>
  </conditionalFormatting>
  <conditionalFormatting sqref="C55:N55">
    <cfRule type="expression" dxfId="2" priority="3">
      <formula>$B$55&gt;$N$45</formula>
    </cfRule>
  </conditionalFormatting>
  <conditionalFormatting sqref="C56:N56">
    <cfRule type="expression" dxfId="1" priority="2">
      <formula>$B$56&gt;$N$45</formula>
    </cfRule>
  </conditionalFormatting>
  <conditionalFormatting sqref="C57:N57">
    <cfRule type="expression" dxfId="0" priority="1">
      <formula>$B$57&gt;$N$45</formula>
    </cfRule>
  </conditionalFormatting>
  <dataValidations count="3">
    <dataValidation type="list" allowBlank="1" showInputMessage="1" showErrorMessage="1" sqref="J21:J34" xr:uid="{328ED3AD-1503-4FC6-A822-42FD5BC12785}">
      <formula1>$B$7:$B$15</formula1>
    </dataValidation>
    <dataValidation type="list" allowBlank="1" showInputMessage="1" showErrorMessage="1" sqref="B63" xr:uid="{64374273-6688-4D4C-80B3-5E356A2F2B5B}">
      <formula1>"Sale to Council, Rent to Council"</formula1>
    </dataValidation>
    <dataValidation type="list" allowBlank="1" showInputMessage="1" showErrorMessage="1" sqref="C21:C34" xr:uid="{03066D1E-16C9-47A4-91AE-55A63F2163B7}">
      <formula1>$B$7:$B$16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Cost Schedule</vt:lpstr>
      <vt:lpstr>Accom_Phase Schedule</vt:lpstr>
      <vt:lpstr>POWER_USER_EXCEL_CHART_7EA2236E_C4CA_4461_9F60_62EF14C2E22E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Fierce-PC</dc:creator>
  <cp:lastModifiedBy>Mark Morgan</cp:lastModifiedBy>
  <dcterms:created xsi:type="dcterms:W3CDTF">2020-09-08T18:16:23Z</dcterms:created>
  <dcterms:modified xsi:type="dcterms:W3CDTF">2020-11-16T18:46:15Z</dcterms:modified>
</cp:coreProperties>
</file>